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202300"/>
  <mc:AlternateContent xmlns:mc="http://schemas.openxmlformats.org/markup-compatibility/2006">
    <mc:Choice Requires="x15">
      <x15ac:absPath xmlns:x15ac="http://schemas.microsoft.com/office/spreadsheetml/2010/11/ac" url="/Users/nicolechicoine/Desktop/MPH/Practicum/Surveys/"/>
    </mc:Choice>
  </mc:AlternateContent>
  <xr:revisionPtr revIDLastSave="0" documentId="13_ncr:1_{51FA6C4A-D7C3-5349-985B-74F496392102}" xr6:coauthVersionLast="47" xr6:coauthVersionMax="47" xr10:uidLastSave="{00000000-0000-0000-0000-000000000000}"/>
  <bookViews>
    <workbookView xWindow="6880" yWindow="500" windowWidth="26880" windowHeight="15860" activeTab="1" xr2:uid="{B114D9C3-7052-2344-ADDE-623ED23EC201}"/>
  </bookViews>
  <sheets>
    <sheet name="Data and Results " sheetId="1" r:id="rId1"/>
    <sheet name="Figures " sheetId="5" r:id="rId2"/>
    <sheet name="Nicole Chi Squares" sheetId="2" r:id="rId3"/>
    <sheet name="Additional Stats " sheetId="4" r:id="rId4"/>
  </sheets>
  <definedNames>
    <definedName name="_xlnm._FilterDatabase" localSheetId="0" hidden="1">'Data and Results '!$A$1:$AR$93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8" i="4" l="1"/>
  <c r="T44" i="4"/>
  <c r="U44" i="4" s="1"/>
  <c r="H46" i="4"/>
  <c r="N68" i="4"/>
  <c r="Q66" i="4"/>
  <c r="P66" i="4"/>
  <c r="N60" i="4"/>
  <c r="H70" i="4"/>
  <c r="K62" i="4"/>
  <c r="B66" i="4"/>
  <c r="E62" i="4"/>
  <c r="E60" i="4"/>
  <c r="D60" i="4"/>
  <c r="D56" i="4"/>
  <c r="B52" i="4"/>
  <c r="D48" i="4"/>
  <c r="E44" i="4"/>
  <c r="D44" i="4"/>
  <c r="L47" i="4"/>
  <c r="N42" i="4"/>
  <c r="O40" i="4"/>
  <c r="N40" i="4"/>
  <c r="O38" i="4"/>
  <c r="N38" i="4"/>
  <c r="O36" i="4"/>
  <c r="N36" i="4"/>
  <c r="L29" i="4"/>
  <c r="O26" i="4"/>
  <c r="N26" i="4"/>
  <c r="O24" i="4"/>
  <c r="N24" i="4"/>
  <c r="O22" i="4"/>
  <c r="N22" i="4"/>
  <c r="O20" i="4"/>
  <c r="N20" i="4"/>
  <c r="H14" i="4"/>
  <c r="H21" i="4"/>
  <c r="H28" i="4"/>
  <c r="G37" i="4"/>
  <c r="H20" i="4"/>
  <c r="H13" i="4"/>
  <c r="H12" i="4"/>
  <c r="B40" i="4"/>
  <c r="D37" i="4"/>
  <c r="E37" i="4" s="1"/>
  <c r="D35" i="4"/>
  <c r="E35" i="4" s="1"/>
  <c r="E33" i="4"/>
  <c r="D33" i="4"/>
  <c r="D31" i="4"/>
  <c r="E31" i="4" s="1"/>
  <c r="D29" i="4"/>
  <c r="E29" i="4" s="1"/>
  <c r="B25" i="4"/>
  <c r="D22" i="4"/>
  <c r="E22" i="4" s="1"/>
  <c r="D20" i="4"/>
  <c r="E20" i="4" s="1"/>
  <c r="E18" i="4"/>
  <c r="D18" i="4"/>
  <c r="D16" i="4"/>
  <c r="E16" i="4" s="1"/>
  <c r="D14" i="4"/>
  <c r="E14" i="4" s="1"/>
  <c r="D12" i="4"/>
  <c r="E12" i="4" s="1"/>
  <c r="E10" i="4"/>
  <c r="D10" i="4"/>
  <c r="F7" i="4"/>
  <c r="F5" i="4"/>
  <c r="F6" i="4" s="1"/>
  <c r="B7" i="4"/>
  <c r="B5" i="4"/>
  <c r="B6" i="4" s="1"/>
  <c r="Q98" i="1"/>
  <c r="Q96" i="1"/>
  <c r="Q94" i="1"/>
  <c r="P98" i="1"/>
  <c r="P96" i="1"/>
  <c r="P94" i="1"/>
  <c r="O98" i="1"/>
  <c r="O96" i="1"/>
  <c r="O94" i="1"/>
  <c r="N98" i="1"/>
  <c r="N96" i="1"/>
  <c r="N94" i="1"/>
  <c r="Q79" i="2"/>
  <c r="L79" i="2"/>
  <c r="G79" i="2"/>
  <c r="Q78" i="2"/>
  <c r="L78" i="2"/>
  <c r="G78" i="2"/>
  <c r="B77" i="2"/>
  <c r="M76" i="2"/>
  <c r="H76" i="2"/>
  <c r="B76" i="2"/>
  <c r="M75" i="2"/>
  <c r="H75" i="2"/>
  <c r="M74" i="2"/>
  <c r="H74" i="2"/>
  <c r="C74" i="2"/>
  <c r="M73" i="2"/>
  <c r="H73" i="2"/>
  <c r="C73" i="2"/>
  <c r="L68" i="2"/>
  <c r="M66" i="2"/>
  <c r="M65" i="2"/>
  <c r="Q64" i="2"/>
  <c r="M64" i="2"/>
  <c r="M63" i="2"/>
  <c r="G63" i="2"/>
  <c r="B63" i="2"/>
  <c r="R62" i="2"/>
  <c r="M62" i="2"/>
  <c r="G62" i="2"/>
  <c r="B62" i="2"/>
  <c r="R61" i="2"/>
  <c r="M61" i="2"/>
  <c r="R60" i="2"/>
  <c r="Q65" i="2" s="1"/>
  <c r="M60" i="2"/>
  <c r="L69" i="2" s="1"/>
  <c r="R59" i="2"/>
  <c r="M59" i="2"/>
  <c r="R58" i="2"/>
  <c r="M58" i="2"/>
  <c r="N53" i="2"/>
  <c r="N52" i="2"/>
  <c r="J50" i="2"/>
  <c r="F51" i="2"/>
  <c r="F50" i="2"/>
  <c r="B51" i="2"/>
  <c r="B50" i="2"/>
  <c r="N44" i="2"/>
  <c r="J44" i="2"/>
  <c r="J43" i="2"/>
  <c r="F44" i="2"/>
  <c r="F43" i="2"/>
  <c r="B44" i="2"/>
  <c r="B43" i="2"/>
  <c r="N34" i="2"/>
  <c r="N33" i="2"/>
  <c r="J36" i="2"/>
  <c r="J35" i="2"/>
  <c r="F36" i="2"/>
  <c r="F35" i="2"/>
  <c r="B37" i="2"/>
  <c r="B36" i="2"/>
  <c r="N23" i="2"/>
  <c r="N22" i="2"/>
  <c r="N10" i="2"/>
  <c r="N9" i="2"/>
  <c r="J23" i="2"/>
  <c r="J22" i="2"/>
  <c r="F24" i="2"/>
  <c r="F23" i="2"/>
  <c r="B25" i="2"/>
  <c r="B24" i="2"/>
  <c r="J11" i="2"/>
  <c r="J10" i="2"/>
  <c r="F14" i="2"/>
  <c r="F13" i="2"/>
  <c r="B13" i="2"/>
  <c r="B11" i="2"/>
  <c r="AR97" i="1"/>
  <c r="AQ97" i="1"/>
  <c r="AP97" i="1"/>
  <c r="AO96" i="1"/>
  <c r="AN96" i="1"/>
  <c r="AM96" i="1"/>
  <c r="AL96" i="1"/>
  <c r="AK96" i="1"/>
  <c r="AJ96" i="1"/>
  <c r="AG96" i="1"/>
  <c r="AF96" i="1"/>
  <c r="AD96" i="1"/>
  <c r="AC96" i="1"/>
  <c r="AB96" i="1"/>
  <c r="Z96" i="1"/>
  <c r="X96" i="1"/>
  <c r="V96" i="1"/>
  <c r="U96" i="1"/>
  <c r="T96" i="1"/>
  <c r="S96" i="1"/>
  <c r="R96" i="1"/>
  <c r="M96" i="1"/>
  <c r="L96" i="1"/>
  <c r="J96" i="1"/>
  <c r="I96" i="1"/>
  <c r="H96" i="1"/>
  <c r="G96" i="1"/>
  <c r="Q81" i="1"/>
  <c r="P81" i="1"/>
  <c r="O81" i="1"/>
  <c r="Q79" i="1"/>
  <c r="P79" i="1"/>
  <c r="O79" i="1"/>
  <c r="N81" i="1"/>
  <c r="N79" i="1"/>
  <c r="K83" i="1"/>
  <c r="K81" i="1"/>
  <c r="F93" i="1"/>
  <c r="E81" i="1"/>
  <c r="E83" i="1"/>
  <c r="D83" i="1"/>
  <c r="D81" i="1"/>
  <c r="B83" i="1"/>
  <c r="B81" i="1"/>
  <c r="Q100" i="1" l="1"/>
  <c r="P100" i="1"/>
  <c r="O100" i="1"/>
  <c r="N100" i="1"/>
</calcChain>
</file>

<file path=xl/sharedStrings.xml><?xml version="1.0" encoding="utf-8"?>
<sst xmlns="http://schemas.openxmlformats.org/spreadsheetml/2006/main" count="3065" uniqueCount="608">
  <si>
    <t>What is your current age in years?</t>
  </si>
  <si>
    <t>What gender do you identify with? </t>
  </si>
  <si>
    <t>How long have you been in Washington? ( years, months)</t>
  </si>
  <si>
    <t>What is the highest educational degree you obtained prior to your arrival in the United States? (may select only 1 option)</t>
  </si>
  <si>
    <t>What is the highest educational degree you have obtained since your arrival in Washington? (may select only 1 option) </t>
  </si>
  <si>
    <t>What is your preferred language for communication with others? </t>
  </si>
  <si>
    <t>What is your current employment status?</t>
  </si>
  <si>
    <t>If you answered employed or self-employed on the question above, what type of employment do you have?</t>
  </si>
  <si>
    <t>Were you previously employed in the United States prior to your arrival to the state of Washington?</t>
  </si>
  <si>
    <t>Prior to your arrival in Washington, how would you describe your employment status in Afghanistan? </t>
  </si>
  <si>
    <t>If you were employed in Afghanistan and are now employed in Washington, how similar would you say your current job is compared to previous work in terms of experience required? (Scale: 5= much more experience required, 3= the same, 1= much less experience required) </t>
  </si>
  <si>
    <t>If you were employed in Afghanistan and are now employed in Washington, how similar would you say your current job is compared to previous work in terms of educational requirements? (Scale: 5= more educational requirements, 3= the same, 1= much less educational requirements)</t>
  </si>
  <si>
    <t>Do you feel your current employer recognizes your previous qualifications?</t>
  </si>
  <si>
    <t>How did you obtain your current job?</t>
  </si>
  <si>
    <t>How would you describe your current English language proficiency?</t>
  </si>
  <si>
    <t>How would you describe your English language proficiency prior to your arrival to Washington? </t>
  </si>
  <si>
    <t>Do you feel language has been a barrier to your employment in Washington?</t>
  </si>
  <si>
    <t>If you answered yes to the question above, why do you feel this was a barrier to your employment in Washington?</t>
  </si>
  <si>
    <t>Have you utilized an English language education program? </t>
  </si>
  <si>
    <t>If you answered no to the question above, why haven't you utilized an English Language program? </t>
  </si>
  <si>
    <t>When seeking employment have you experienced any discrimination due to your race, gender, preferred language, country of origin, religion, name, etc.?</t>
  </si>
  <si>
    <t>When seeking an employment opportunity does the availability of childcare impact your ability to apply and fill a position? </t>
  </si>
  <si>
    <t>When seeking an employment opportunity do cultural values impact your ability to apply and fill a position?</t>
  </si>
  <si>
    <t>When seeking an employment opportunity do household duties serve as a barrier to your employment? </t>
  </si>
  <si>
    <t>If you identify as a female, what are the largest barriers to your employment in Washington (for example: education, language preference, transportation, understanding of application process, etc)?</t>
  </si>
  <si>
    <t>When seeking an employment opportunity does availability of transportation (having a driver's license, car, gas money) impact your ability to apply to and obtain jobs in Washington?</t>
  </si>
  <si>
    <t>Have you felt your legal status and work permits were barriers to your employment in Washington?</t>
  </si>
  <si>
    <t>What do you feel are the greatest barriers to your employment in Washington? (for example: education, language preference, transportation, understanding of application process, etc)?</t>
  </si>
  <si>
    <t>In response to the question above, what intervention or potential solution would best address the barrier(s) mentioned above?</t>
  </si>
  <si>
    <t>How would you report your current physical health status?</t>
  </si>
  <si>
    <t>How would you report your physical health status prior to your arrival in Washington? </t>
  </si>
  <si>
    <t>How would you report your current mental health status?</t>
  </si>
  <si>
    <t>How would you report your mental health status prior to your arrival in Washington? </t>
  </si>
  <si>
    <t>Do you have access to healthcare services in Washington?</t>
  </si>
  <si>
    <t>How do you primarily pay for your healthcare needs in Washington? (may select all that apply) </t>
  </si>
  <si>
    <t>What do you identify as barriers to receiving healthcare in Washington for yourself? (select all that apply) </t>
  </si>
  <si>
    <t>Do you feel that your employment status has negatively impacted your physical health since your arrival in Washington? </t>
  </si>
  <si>
    <t>Do you feel that your employment status has negatively impacted your mental health since your arrival in Washington? </t>
  </si>
  <si>
    <t xml:space="preserve">number </t>
  </si>
  <si>
    <t>Male</t>
  </si>
  <si>
    <t>No formal education</t>
  </si>
  <si>
    <t>English</t>
  </si>
  <si>
    <t>Employed</t>
  </si>
  <si>
    <t>Full time – 35- 40 hours per week</t>
  </si>
  <si>
    <t>No</t>
  </si>
  <si>
    <t>Partially recognized</t>
  </si>
  <si>
    <t>Found through private networking (friends, family, etc.)</t>
  </si>
  <si>
    <t>Good- can communicate well, does not require translator</t>
  </si>
  <si>
    <t>Good- can communicate well, does not require translation</t>
  </si>
  <si>
    <t>Yes</t>
  </si>
  <si>
    <t>All above specially for my wife</t>
  </si>
  <si>
    <t>I would suggest provide job training for new arrivals, government support the big families...</t>
  </si>
  <si>
    <t>Good</t>
  </si>
  <si>
    <t>Excellent</t>
  </si>
  <si>
    <t>Government Benefits (Medicaid)</t>
  </si>
  <si>
    <t>Cost, Inability to get time off of work/ Work commitments, Family commitments, My family have insurance from wellpoint, my wife many times reffered to other hospitals, they did accepted because the did not had contract, another issue wr have dental problem no one trat our teeth just washing, they don't do root canal, this is the main issue for me, my wife amd my five kids </t>
  </si>
  <si>
    <t>Bachelor’s Degree</t>
  </si>
  <si>
    <t>Bachelor's Degree</t>
  </si>
  <si>
    <t>Unemployed</t>
  </si>
  <si>
    <t>No professional license </t>
  </si>
  <si>
    <t>To Obtain Required License for particular job</t>
  </si>
  <si>
    <t>Out- of -Pocket, Government Benefits (Medicaid), Employer Insurance Benefits</t>
  </si>
  <si>
    <t>Cost</t>
  </si>
  <si>
    <t>Farsi/Dari</t>
  </si>
  <si>
    <t>Not recognized</t>
  </si>
  <si>
    <t>No job yet</t>
  </si>
  <si>
    <t>Excellent- considered fluent</t>
  </si>
  <si>
    <t>Application process</t>
  </si>
  <si>
    <t>My family have insurance from wellpoint, my wife many times reffered to other hospitals, they did accepted because the did not had contract, another issue wr have dental problem no one trat our teeth just washing, they don't do root canal, this is the main issue for me, my wife amd my five kids</t>
  </si>
  <si>
    <t>Master's Degree</t>
  </si>
  <si>
    <t>I am fluent in English already</t>
  </si>
  <si>
    <t>My refugee status even though I have work authorization but not green card yet. </t>
  </si>
  <si>
    <t>Obtaining my green card and background clearance.</t>
  </si>
  <si>
    <t>Charity care programs</t>
  </si>
  <si>
    <t>Cost, Very slow and time consuming health services. Long waiting lists but low quality health services. </t>
  </si>
  <si>
    <t>I got my master’s degree in the United States in 2018, but since my professional experience has been all in Afghanistan, even though my experience is globally accepted, because it is in information security and technology, but when I apply for a job the recruiters value first those who have work experience in the US. Also, due to my refugee status even though I have full work authorization (but not green card yet).</t>
  </si>
  <si>
    <t>None</t>
  </si>
  <si>
    <t>Employer Insurance Benefits</t>
  </si>
  <si>
    <t>Inability to get time off of work/ Work commitments</t>
  </si>
  <si>
    <t>Female</t>
  </si>
  <si>
    <t>Religious Education</t>
  </si>
  <si>
    <t>Poor- limited comprehension, recognizes limited words, requires translation for all interactions with others</t>
  </si>
  <si>
    <t>Limited availability</t>
  </si>
  <si>
    <t>Education and transportation </t>
  </si>
  <si>
    <t>Very slow and time consuming health services. Long waiting lists but low quality health services.</t>
  </si>
  <si>
    <t>Friend</t>
  </si>
  <si>
    <t>Getting the opportunity for interview</t>
  </si>
  <si>
    <t>Evaluation of degree</t>
  </si>
  <si>
    <t>Income limitation </t>
  </si>
  <si>
    <t>Part time - &lt; 35 hours per week</t>
  </si>
  <si>
    <t>Found independently</t>
  </si>
  <si>
    <t>Transportation and many other sectors in the U.S. often do not recognize experience gained outside the country.</t>
  </si>
  <si>
    <t>Income limitation</t>
  </si>
  <si>
    <t>Pashto</t>
  </si>
  <si>
    <t>Student</t>
  </si>
  <si>
    <t>Prefer not to answer</t>
  </si>
  <si>
    <t>Transportation </t>
  </si>
  <si>
    <t>Education </t>
  </si>
  <si>
    <t>Technical/Vocational Degree</t>
  </si>
  <si>
    <t>Because of the language barrier I couldn’t get the job in my career and I start working physical work. And still it’s an issue.</t>
  </si>
  <si>
    <t>I can say mostly understanding of appreciation process.</t>
  </si>
  <si>
    <t>Easy access to the resources and resources to a knowledge everyone in need to find the right position.</t>
  </si>
  <si>
    <t>Fair</t>
  </si>
  <si>
    <t>Prefer not to say</t>
  </si>
  <si>
    <t>High School Degree</t>
  </si>
  <si>
    <t>Fair- can communicate conversationally with others, but may require translation for certain more complex conversations (ex: medical discussions with medical providers)</t>
  </si>
  <si>
    <t>Lack of affordable Childcare options . </t>
  </si>
  <si>
    <t>Childcare And family care responsibility</t>
  </si>
  <si>
    <t>Education and Language performance </t>
  </si>
  <si>
    <t>Cost, Inability to get time off of work/ Work commitments, Income limitation</t>
  </si>
  <si>
    <t>Found through formal agency</t>
  </si>
  <si>
    <t>I can't learn English, I'm a little old.</t>
  </si>
  <si>
    <t>Language and education.</t>
  </si>
  <si>
    <t>.</t>
  </si>
  <si>
    <t>Out- of -Pocket</t>
  </si>
  <si>
    <t>Cost, Transportation, Language barriers, Income limitation</t>
  </si>
  <si>
    <t>N/A</t>
  </si>
  <si>
    <t>Fully recognized</t>
  </si>
  <si>
    <t>Language </t>
  </si>
  <si>
    <t>Enrollment to some languages classes </t>
  </si>
  <si>
    <t>No work authorization yet</t>
  </si>
  <si>
    <t>Fair- can communicate with others but may require translation for certain more complex conversations (ex: medical discussions with physicians)</t>
  </si>
  <si>
    <t>Because if I talk with people I can learn better</t>
  </si>
  <si>
    <t>E1</t>
  </si>
  <si>
    <t>E2</t>
  </si>
  <si>
    <t>E3</t>
  </si>
  <si>
    <t>E4</t>
  </si>
  <si>
    <t>E5</t>
  </si>
  <si>
    <t>E6</t>
  </si>
  <si>
    <t>E7</t>
  </si>
  <si>
    <t>E8</t>
  </si>
  <si>
    <t>To address the barrier of U.S. sectors not recognizing outside-of-country experience, potential interventions could include: 1. Credential Evaluation Services: Implementing or improving access to services that evaluate and equatee foreign qualifications with U.S. standards could help employers better understand the value of international experience. 2. Bridging Programs: Creating specialized training or certification programs that help individuals translate their foreign experience into U.S.-recognized skills and qualifications. 3. Awareness Campaigns: Educating employers about the value and transferability of international experience through targeted awareness campaigns and workshops. 4. Policy Advocacy: Advocating for changes in industry-specific regulations or policies to make it easier for foreign experience to be recognized, especially in sectors like transportation. 5. Mentorship and Networking Programs: Connecting individuals with mentors or professional networks that can help them navigate the U.S. job market and validate their international experience through local connections.</t>
  </si>
  <si>
    <t>yes</t>
  </si>
  <si>
    <t>E9</t>
  </si>
  <si>
    <t>E10</t>
  </si>
  <si>
    <t>E11</t>
  </si>
  <si>
    <t>E12</t>
  </si>
  <si>
    <t>E13</t>
  </si>
  <si>
    <t>E14</t>
  </si>
  <si>
    <t>E15</t>
  </si>
  <si>
    <t>E16</t>
  </si>
  <si>
    <t>E17</t>
  </si>
  <si>
    <t>Most of the Immigrants can't pass the interview step because of language barriers </t>
  </si>
  <si>
    <t>Having kids, home tasks</t>
  </si>
  <si>
    <t>Reference</t>
  </si>
  <si>
    <t>Language and cultural differences have always been barriers for immigrant communities. Understanding and adopting American culture has been the most crucial part of my career journey. It is worth mentioning that I did not lack skills; the barriers in my personal experience were culture and language.</t>
  </si>
  <si>
    <t>lack of resources, as a new arrival back then, I had zero help from organizations and agencies and didnt know they even exist. </t>
  </si>
  <si>
    <t>passive racism exist and been a blocker to my career development </t>
  </si>
  <si>
    <t>having children with lack of government support been always a blocker to succeed in this country.</t>
  </si>
  <si>
    <t>Language,transportation</t>
  </si>
  <si>
    <t>Must speak English at interview </t>
  </si>
  <si>
    <t>Didn't need it</t>
  </si>
  <si>
    <t>English </t>
  </si>
  <si>
    <t>language problem</t>
  </si>
  <si>
    <t>Some ones gave this application </t>
  </si>
  <si>
    <t>D1</t>
  </si>
  <si>
    <t>D2</t>
  </si>
  <si>
    <t>D3</t>
  </si>
  <si>
    <t>D4</t>
  </si>
  <si>
    <t>D5</t>
  </si>
  <si>
    <t>D6</t>
  </si>
  <si>
    <t>D7</t>
  </si>
  <si>
    <t>D8</t>
  </si>
  <si>
    <t>D9</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</si>
  <si>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</si>
  <si>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</si>
  <si>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</si>
  <si>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</si>
  <si>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</si>
  <si>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</si>
  <si>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</si>
  <si>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</si>
  <si>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</si>
  <si>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</si>
  <si>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</si>
  <si>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</si>
  <si>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</si>
  <si>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</si>
  <si>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</si>
  <si>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</si>
  <si>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</si>
  <si>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</si>
  <si>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</si>
  <si>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</si>
  <si>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</si>
  <si>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</si>
  <si>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</si>
  <si>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</si>
  <si>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</si>
  <si>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D35</t>
  </si>
  <si>
    <t>D36</t>
  </si>
  <si>
    <t>D37</t>
  </si>
  <si>
    <t>D38</t>
  </si>
  <si>
    <t>D39</t>
  </si>
  <si>
    <t>D40</t>
  </si>
  <si>
    <t>D41</t>
  </si>
  <si>
    <t>D42</t>
  </si>
  <si>
    <t>D43</t>
  </si>
  <si>
    <t>D44</t>
  </si>
  <si>
    <t>D45</t>
  </si>
  <si>
    <t>D46</t>
  </si>
  <si>
    <t>D47</t>
  </si>
  <si>
    <t>D48</t>
  </si>
  <si>
    <t>D49</t>
  </si>
  <si>
    <t>D50</t>
  </si>
  <si>
    <t>D51</t>
  </si>
  <si>
    <t>D52</t>
  </si>
  <si>
    <t>D53</t>
  </si>
  <si>
    <t>D54</t>
  </si>
  <si>
    <t>D55</t>
  </si>
  <si>
    <t>D56</t>
  </si>
  <si>
    <t xml:space="preserve">Female </t>
  </si>
  <si>
    <t>male</t>
  </si>
  <si>
    <t>Highschool</t>
  </si>
  <si>
    <t xml:space="preserve">Master's Degree </t>
  </si>
  <si>
    <t xml:space="preserve">No formal training </t>
  </si>
  <si>
    <t>Tehc</t>
  </si>
  <si>
    <t xml:space="preserve">Doctoral degree </t>
  </si>
  <si>
    <t xml:space="preserve">No formal education </t>
  </si>
  <si>
    <t xml:space="preserve">Bachelor's Degree </t>
  </si>
  <si>
    <t>Doctoral Degree</t>
  </si>
  <si>
    <t>Other: Persian, English, Turkish</t>
  </si>
  <si>
    <t xml:space="preserve">Self Employed </t>
  </si>
  <si>
    <t>Full time – 35 to 40 working hours per week</t>
  </si>
  <si>
    <t>Temporary/Seasonal employment – hired for only a specific time period or project</t>
  </si>
  <si>
    <t xml:space="preserve">Self employed </t>
  </si>
  <si>
    <t xml:space="preserve">Yes </t>
  </si>
  <si>
    <t>Poor- limited comprehension, recognizes limited words, requires translation for all interactio with others</t>
  </si>
  <si>
    <t xml:space="preserve">None </t>
  </si>
  <si>
    <t>None- no prior English skills prior to arrival to the U.S.</t>
  </si>
  <si>
    <t>Too many other commitments</t>
  </si>
  <si>
    <t>Difficulty with transportation to classes</t>
  </si>
  <si>
    <t xml:space="preserve">Cost </t>
  </si>
  <si>
    <t xml:space="preserve">Partially recognized </t>
  </si>
  <si>
    <t>Google add</t>
  </si>
  <si>
    <t xml:space="preserve">If you answered yes to the question above, can you please provide a short description of the type of discrimination you experienced? </t>
  </si>
  <si>
    <t>Other</t>
  </si>
  <si>
    <t xml:space="preserve">How long have you been in the United States? (months) </t>
  </si>
  <si>
    <t>Company’s website</t>
  </si>
  <si>
    <t>Personal search within community</t>
  </si>
  <si>
    <t>I don’t have work permit. I am not employed.</t>
  </si>
  <si>
    <t>Good and excellent English is necessary for most jobs</t>
  </si>
  <si>
    <t>Because communicating is done through speaking and knowing the language is one of the necessities.</t>
  </si>
  <si>
    <t>I can't speak English</t>
  </si>
  <si>
    <t>Even though I have a job, many of my friends from Afghanistan possess talent and work experience. Unfortunately, their limited English skills are currently hindering their ability to find employment.</t>
  </si>
  <si>
    <t>There have been cases and opportunities for me which I needed to communicate with others verbally and it was not possible without mastering the English language.</t>
  </si>
  <si>
    <t>Language plays a crucial role in many of the jobs I find interesting. Also, effective communication is essential, and mastering a language like English can open up more opportunities for finding suitable employment.</t>
  </si>
  <si>
    <t>Because information is not exchanged professionally in a job interview</t>
  </si>
  <si>
    <t>In specialized and collaborative work environments, proficiency in the correct form of the language is essential.</t>
  </si>
  <si>
    <t>The main issue is understanding, which is very important in the workplace.</t>
  </si>
  <si>
    <t>Language is the primary means of human interaction within society. While many people possess valuable skills, their inability to communicate effectively can hinder their ability to find employment.</t>
  </si>
  <si>
    <t>I can work in a store</t>
  </si>
  <si>
    <t>Without knowing English, it is difficult to find a job</t>
  </si>
  <si>
    <t>When you are fluent in English, you can get your favorite job.</t>
  </si>
  <si>
    <t>I can find work from home even online, because I don't know English well, I can't do it.</t>
  </si>
  <si>
    <t>Due to physical and medical limitations, I am unable to perform physically demanding tasks. Many of the available jobs that require less physical labor require proficiency in English.</t>
  </si>
  <si>
    <t>If I don't know the language correctly, I won't get my favorite job.</t>
  </si>
  <si>
    <t>When you don't know the language, you can't find a good job.</t>
  </si>
  <si>
    <t>I could not communicate well.</t>
  </si>
  <si>
    <t>Because language is the only means of communication.</t>
  </si>
  <si>
    <t>If you don't understand the language, you won't succeed in interview.</t>
  </si>
  <si>
    <t>Because I can't communicate</t>
  </si>
  <si>
    <t>Because I cannot communicate with the employer and other colleagues</t>
  </si>
  <si>
    <t>I did not have a language problem, but it is very important</t>
  </si>
  <si>
    <t>If we want to do good or correct work, we need to know the language.</t>
  </si>
  <si>
    <t>Because professional work needs more knowledge and understanding</t>
  </si>
  <si>
    <t>It depends on the person, if he/she works hard, he can improve his/her English in different ways</t>
  </si>
  <si>
    <t>I utilized.</t>
  </si>
  <si>
    <t>It was not necessary</t>
  </si>
  <si>
    <t>I preferred to learn by myself</t>
  </si>
  <si>
    <t>I did not need</t>
  </si>
  <si>
    <t>I was fluent in English and did not need to use these programs.</t>
  </si>
  <si>
    <t>I am a mother of two children. I could not use it because I do not have a work permit</t>
  </si>
  <si>
    <t>College hasn't started yet</t>
  </si>
  <si>
    <t>I didn't need it</t>
  </si>
  <si>
    <t>I have no direct experience from the employer. But I have doubts that they don't even make me shortlist. Even in positions that I have had enough experience.</t>
  </si>
  <si>
    <t>Transportation</t>
  </si>
  <si>
    <t>Skill</t>
  </si>
  <si>
    <t>Training</t>
  </si>
  <si>
    <t>Introducing intensive and short-term skills training</t>
  </si>
  <si>
    <t>More job announcements among the Afghan community</t>
  </si>
  <si>
    <t xml:space="preserve">If you answered employed or self-employed on the question earlier, how long have you been employed at your current employment position? Months </t>
  </si>
  <si>
    <t>D57</t>
  </si>
  <si>
    <t>D58</t>
  </si>
  <si>
    <t xml:space="preserve">barriers &gt; language, cultural deference's , transportation, child care </t>
  </si>
  <si>
    <t>In comparison to states like Tennessee and California...., Washington state provides minimal support to immigrant communities. Many resettlement agencies, including the IRC, World Relief, Jewish Family Services, Aurora, and others, offer limited assistance specifically to Afghan immigrants. I would suggest that the Department of Social and Health Services (DSHS) and other government donors reevaluate their approach. There are numerous community-based organizations (CBOs) that have been more helpful to the Afghan community without receiving funds or grants from the government.
As the former board president of HCWA, our team has been more involved with the Afghan community than any other agency, offering free ESL classes, assistance with obtaining driver's licenses, donations, social support, job search assistance, immigration legal help, health insurance guidance, and much more – all without government support. It appears that the funding network within DSHS is primarily focused on those well-known agencies that provide only the bare minimum support to Afghan immigrants.
This issue needs to be addressed. There are concerns about the proper distribution and utilization of these government funds and grants intended for Afghan refugees and asylees, which is why they are not receiving the services they deserve. I suggest it is time to reevaluate these government funds and allocate them to community-based organizations that understand Afghan culture and can provide better services than other agencies in King County.</t>
  </si>
  <si>
    <t xml:space="preserve">I don't speak English </t>
  </si>
  <si>
    <t xml:space="preserve">I don't know speak English </t>
  </si>
  <si>
    <t>Application Process</t>
  </si>
  <si>
    <t>Education, skills and language</t>
  </si>
  <si>
    <t>Taking care of my child and requesting</t>
  </si>
  <si>
    <t>Language Problem</t>
  </si>
  <si>
    <t xml:space="preserve">Language Learning and Repetition </t>
  </si>
  <si>
    <t>Immigration Status</t>
  </si>
  <si>
    <t>If a woman has a child under the age of care, it is an obstacle, there are no other obstacles.</t>
  </si>
  <si>
    <t>Lack of language skills, job skills</t>
  </si>
  <si>
    <t>Vocational skills and courses, having qualifications in technical fields and knowing English will help you get a better-paying job</t>
  </si>
  <si>
    <t>I know America's general problem, private medical expenses are too expensive</t>
  </si>
  <si>
    <t xml:space="preserve">Transportation and lack of child care </t>
  </si>
  <si>
    <t>Language Problem, Transportation</t>
  </si>
  <si>
    <t>Language Solving</t>
  </si>
  <si>
    <t xml:space="preserve">Language problems </t>
  </si>
  <si>
    <t>Language Problems and Having Children</t>
  </si>
  <si>
    <t>The price of the health system</t>
  </si>
  <si>
    <t xml:space="preserve">Transportation </t>
  </si>
  <si>
    <t xml:space="preserve">Training </t>
  </si>
  <si>
    <t>The application process and the lack of familiarity with how to apply to the appropriate tasks for your situation.</t>
  </si>
  <si>
    <t>. I think that the relevant institutions and offices should cooperate more in this area because it is difficult for most people to find a job online. In addition, most people do not know what jobs to search for with what titles. Some institutions leave it to the person to find a job, but the right way to apply requires experience.</t>
  </si>
  <si>
    <t xml:space="preserve">Application Process </t>
  </si>
  <si>
    <t xml:space="preserve">I think it's good to at least give immigrants the opportunity to present their presents, rather than not shortlisting them at all without the opportunity </t>
  </si>
  <si>
    <t>Training. Because I have a young child and I am currently pregnant, I have not been able to enroll in a class for the time being, and on the other hand, I do not have language problems, I like to work, even at home, online, but I do not know how to apply and whether I can do what I can find in addition to taking care of my children.</t>
  </si>
  <si>
    <t xml:space="preserve">How to Teach the Right Process of Applying for a Job that Suits Each Person's Qualifications and Skills. Most people do not know how and in what way to look for the right job for them. They should be given special assistance. On the other hand, based on what we have heard from other compatriots, teaching the language in person is much more effective in learning. </t>
  </si>
  <si>
    <t>So far, I am in good physical condition, but for example, my own brother is here and he has been unemployed for five months now, having a work permit, because we do not know and he does not know how and where to apply, and in this regard, his mental health is also in danger, and he feels depressed.On the other hand, he does not have proper physical health because he is not a job, so he does not have health insurance.</t>
  </si>
  <si>
    <t>Learn more skills</t>
  </si>
  <si>
    <t>Language</t>
  </si>
  <si>
    <t xml:space="preserve">Language Enhancement </t>
  </si>
  <si>
    <t xml:space="preserve">I have no problem. Everything is great and thank you USA. </t>
  </si>
  <si>
    <t xml:space="preserve">There are no obstacles. Everything is perfect and perfect. </t>
  </si>
  <si>
    <t xml:space="preserve">Language Problem </t>
  </si>
  <si>
    <t xml:space="preserve">There is a need to consider a one-year curriculum for immigrants </t>
  </si>
  <si>
    <t>Recruitment Process, Transportation</t>
  </si>
  <si>
    <t>Holding workshops to get acquainted with the method of applying for a job, making a regular CV and with the conditions here</t>
  </si>
  <si>
    <t>I am a woman, but these problems, with my own exception, may be obstacles for other women.</t>
  </si>
  <si>
    <t xml:space="preserve">Easy Employment Requirements </t>
  </si>
  <si>
    <t>It is time-consuming to make an appointment for the doctor and still refer the patient to several organs, for example, once in a while, the dentist is made an appointment, then it is determined that this problem is not related to them, it has to be made again for another day, then again on the same day, the insoluble problem is postponed to another day, and this discussion is very boring in urgent cases and you have to stay from work for a few days.</t>
  </si>
  <si>
    <t>Learning the language.</t>
  </si>
  <si>
    <t xml:space="preserve">Education and experience outside the U.S. </t>
  </si>
  <si>
    <t xml:space="preserve">Getting an American Degree </t>
  </si>
  <si>
    <t xml:space="preserve">Short-term training and technical courses </t>
  </si>
  <si>
    <t>Immigration Documents</t>
  </si>
  <si>
    <t xml:space="preserve">The language problem has been one of the main barriers to my employment </t>
  </si>
  <si>
    <t>Of course, the high cost of living, especially rent, forces you to spend most of your time making money and you will find less time to learn the language, for example, for myself, who  came to the United States through the SIV program, the  rent was paid for 3 months, and if this rent is paid for a year, everyone can improve their language level without worrying and integrate into society sooner</t>
  </si>
  <si>
    <t>I had just come in and applied as soon as possible for a government job with  the National Security Agency (NSA) in Maryland. They said I had to  have top security clearance. When I applied for this level of security clearance, they said I had to  be a U.S. citizen to be able to apply, and I had to get a five-year residency in the United States.</t>
  </si>
  <si>
    <t>Having security qualifications was one of the conditions for me to be recruited with U.S. forces in Afghanistan. The question is, how did security qualifications not count at all during my five years of cooperation with the United States before immigrating to the United States?!</t>
  </si>
  <si>
    <t xml:space="preserve">I am the mother of two children, their products are on my shoulders. </t>
  </si>
  <si>
    <t xml:space="preserve">First Job Card, Second Language </t>
  </si>
  <si>
    <t xml:space="preserve">I have no obstacles. </t>
  </si>
  <si>
    <t xml:space="preserve">Problem of Transportation Language </t>
  </si>
  <si>
    <t xml:space="preserve">Language and Transport </t>
  </si>
  <si>
    <t xml:space="preserve">Whatever work I have considered, there is a necessity for a license that takes several years, getting a license is our problem here. </t>
  </si>
  <si>
    <t>Language problem and lack of necessary documents in my field of work</t>
  </si>
  <si>
    <t xml:space="preserve">Language and Qualifications Problem </t>
  </si>
  <si>
    <t>Translation of documents Putting in a short period of time to get to a job in which we have enough experience</t>
  </si>
  <si>
    <t>I have a language problem, medical problems for myself and my daughter, who is underage and my presence is mandatory, as well as housework.</t>
  </si>
  <si>
    <t>Language problems, lack of knowledge about culture and jobs, and lack of familiarity with the system, computers.</t>
  </si>
  <si>
    <t xml:space="preserve">Giving more time to eligible families such as those with medical problems or single mothers </t>
  </si>
  <si>
    <t xml:space="preserve">Language and Housekeeping </t>
  </si>
  <si>
    <t xml:space="preserve">Expediency in English </t>
  </si>
  <si>
    <t>The Problem of Loss</t>
  </si>
  <si>
    <t xml:space="preserve"> Vocational and language training</t>
  </si>
  <si>
    <t>Not having a car bachelor's degree</t>
  </si>
  <si>
    <t>Language problems and not learning to apply to tasks</t>
  </si>
  <si>
    <t>Yes, everyone should be trained first on how to apply for jobs, and after applying for the interview update, the caseworker should accompany him to be an interpreter so that he can be recruited. And after he is hired, he can take a language class and study.</t>
  </si>
  <si>
    <t>All three items</t>
  </si>
  <si>
    <t xml:space="preserve">Language problem. Shipping Request Process </t>
  </si>
  <si>
    <t>Language classes should be increased, how to apply based on a person's talent and experience, driving classes for women should be increased that are close to where they live and do not cost much.</t>
  </si>
  <si>
    <t>Language classes should be more available, as well as training to apply for a job so that we can find a job based on the skills we have.</t>
  </si>
  <si>
    <t xml:space="preserve">I had prepared for all of this in advance, so I didn't face any problems, but for other women, it's 100% a big problem </t>
  </si>
  <si>
    <t>Language and Transportation Problem</t>
  </si>
  <si>
    <t>Learning English and having a means of transportation</t>
  </si>
  <si>
    <t>Transportation and Language Problem</t>
  </si>
  <si>
    <t xml:space="preserve">Language Teaching </t>
  </si>
  <si>
    <t>Language Teaching</t>
  </si>
  <si>
    <t>If you were employed in Afghanistan and are now employed in Washington, how similar would you say your work is now, compared to your previous work? (for example you were previously a teacher in Afghanistan and are now a teacher in Washington) 
(Scale: 5= I am in a higher position, 3= the same, 1= I am in a lower position) </t>
  </si>
  <si>
    <t>If you were employed in Afghanistan and are now employed in Washington, how similar would you say your current job is compared to previous work in terms of income? 
(Scale: 5= you make much more, 3= you make the same, 1= you make much less)</t>
  </si>
  <si>
    <t>Out- of -Pocket,Employer Insurance Benefits</t>
  </si>
  <si>
    <t>Poor</t>
  </si>
  <si>
    <t>Out-of-pocket</t>
  </si>
  <si>
    <t>Family Committments</t>
  </si>
  <si>
    <t>Cost, my teeth are damaged, I can't eat, the insurance money doesn't cover</t>
  </si>
  <si>
    <t xml:space="preserve">Cost, not having citizenship </t>
  </si>
  <si>
    <t>Out-of-pocket, Employer Benefits</t>
  </si>
  <si>
    <t>Out-of-pocket, Government Benefits (Medicaid)</t>
  </si>
  <si>
    <t>Government Benefits (Medicaid), Employer Benefits</t>
  </si>
  <si>
    <t>Education, experience</t>
  </si>
  <si>
    <t>Work card</t>
  </si>
  <si>
    <t>Inability to get time off of work/ Work commitments,Family commitments</t>
  </si>
  <si>
    <t>Transportation, Language barriers</t>
  </si>
  <si>
    <t xml:space="preserve">Transportation, Family Commitments </t>
  </si>
  <si>
    <t>Cost, Transportation, language barriers</t>
  </si>
  <si>
    <t>Cost, Inability to get time off of work/ Work commitments</t>
  </si>
  <si>
    <t>Transportation, Inability to get time off of work/ Work commitments</t>
  </si>
  <si>
    <t>Cost, Inability to get time off of work/ Work commitments, Family commitments</t>
  </si>
  <si>
    <t>Cost, transportation, language barriers</t>
  </si>
  <si>
    <t>Language Barriers</t>
  </si>
  <si>
    <t>Cost, Language Barriers, Inability to get time off of work/ Work commitments</t>
  </si>
  <si>
    <t>Cost,  Transportation</t>
  </si>
  <si>
    <t>Transportation, Language problem</t>
  </si>
  <si>
    <t xml:space="preserve"> Prefer not to answer</t>
  </si>
  <si>
    <t xml:space="preserve">Not Applicable </t>
  </si>
  <si>
    <t xml:space="preserve">Mean </t>
  </si>
  <si>
    <t xml:space="preserve">SEM </t>
  </si>
  <si>
    <t xml:space="preserve">Men </t>
  </si>
  <si>
    <t xml:space="preserve">Not answered </t>
  </si>
  <si>
    <t>Mean</t>
  </si>
  <si>
    <t xml:space="preserve">Doctoral </t>
  </si>
  <si>
    <t>Masters</t>
  </si>
  <si>
    <t>Bachelors</t>
  </si>
  <si>
    <t>Highschoool</t>
  </si>
  <si>
    <t xml:space="preserve">Technical </t>
  </si>
  <si>
    <t xml:space="preserve">Farsi/Dari </t>
  </si>
  <si>
    <t xml:space="preserve">Pashto </t>
  </si>
  <si>
    <t xml:space="preserve">Unemployed </t>
  </si>
  <si>
    <t xml:space="preserve">Student </t>
  </si>
  <si>
    <t xml:space="preserve">No Work Authorization </t>
  </si>
  <si>
    <t xml:space="preserve">Full Time </t>
  </si>
  <si>
    <t xml:space="preserve">Part Time </t>
  </si>
  <si>
    <t xml:space="preserve">Temporary/Seasonal </t>
  </si>
  <si>
    <t xml:space="preserve">No </t>
  </si>
  <si>
    <t xml:space="preserve">Employed </t>
  </si>
  <si>
    <t xml:space="preserve">Total </t>
  </si>
  <si>
    <t xml:space="preserve">Religious Education </t>
  </si>
  <si>
    <t xml:space="preserve">Other </t>
  </si>
  <si>
    <t xml:space="preserve">Prefer not to answer </t>
  </si>
  <si>
    <t xml:space="preserve">Fully </t>
  </si>
  <si>
    <t xml:space="preserve">Partial </t>
  </si>
  <si>
    <t xml:space="preserve">Not </t>
  </si>
  <si>
    <t xml:space="preserve">Company Website </t>
  </si>
  <si>
    <t xml:space="preserve">Found Infependantly </t>
  </si>
  <si>
    <t xml:space="preserve">Formal agency </t>
  </si>
  <si>
    <t xml:space="preserve">Private network </t>
  </si>
  <si>
    <t xml:space="preserve">Friend </t>
  </si>
  <si>
    <t>Google Add</t>
  </si>
  <si>
    <t xml:space="preserve">Excellent </t>
  </si>
  <si>
    <t xml:space="preserve">Good </t>
  </si>
  <si>
    <t xml:space="preserve">Fair </t>
  </si>
  <si>
    <t xml:space="preserve">Poor </t>
  </si>
  <si>
    <t>Prefere not to answer</t>
  </si>
  <si>
    <t xml:space="preserve">Analysis </t>
  </si>
  <si>
    <t xml:space="preserve">yes </t>
  </si>
  <si>
    <t>no</t>
  </si>
  <si>
    <t xml:space="preserve">Employer </t>
  </si>
  <si>
    <t xml:space="preserve">Government </t>
  </si>
  <si>
    <t xml:space="preserve">Charity </t>
  </si>
  <si>
    <t xml:space="preserve">Out of pocket </t>
  </si>
  <si>
    <t xml:space="preserve">Cost/Income </t>
  </si>
  <si>
    <t xml:space="preserve">Language Barriers </t>
  </si>
  <si>
    <t xml:space="preserve">Work </t>
  </si>
  <si>
    <t xml:space="preserve">Family </t>
  </si>
  <si>
    <t xml:space="preserve">Time consuming </t>
  </si>
  <si>
    <t xml:space="preserve">Insurance </t>
  </si>
  <si>
    <t xml:space="preserve">Citizenship </t>
  </si>
  <si>
    <t xml:space="preserve">No issues </t>
  </si>
  <si>
    <t xml:space="preserve">English </t>
  </si>
  <si>
    <t xml:space="preserve">Dari/Farsi </t>
  </si>
  <si>
    <t xml:space="preserve">Pastho </t>
  </si>
  <si>
    <t>Total</t>
  </si>
  <si>
    <t xml:space="preserve">Chi Square </t>
  </si>
  <si>
    <t xml:space="preserve">Categories </t>
  </si>
  <si>
    <t xml:space="preserve">Observed </t>
  </si>
  <si>
    <t xml:space="preserve">Expected </t>
  </si>
  <si>
    <t xml:space="preserve">Bachelors </t>
  </si>
  <si>
    <t xml:space="preserve">Chi Sq </t>
  </si>
  <si>
    <t xml:space="preserve">Chi sq </t>
  </si>
  <si>
    <t>Obs</t>
  </si>
  <si>
    <t>exp</t>
  </si>
  <si>
    <t xml:space="preserve">No formal </t>
  </si>
  <si>
    <t xml:space="preserve">Religious </t>
  </si>
  <si>
    <t>C</t>
  </si>
  <si>
    <t>O</t>
  </si>
  <si>
    <t>E</t>
  </si>
  <si>
    <t xml:space="preserve">F/Dari </t>
  </si>
  <si>
    <t xml:space="preserve">Exp </t>
  </si>
  <si>
    <t>Chi Sq</t>
  </si>
  <si>
    <t xml:space="preserve">No work Auth </t>
  </si>
  <si>
    <t xml:space="preserve">Temporary </t>
  </si>
  <si>
    <t xml:space="preserve">Chi S </t>
  </si>
  <si>
    <t xml:space="preserve">Prefer Not to Answer </t>
  </si>
  <si>
    <t xml:space="preserve">self Employed </t>
  </si>
  <si>
    <t xml:space="preserve">E </t>
  </si>
  <si>
    <t>Fully</t>
  </si>
  <si>
    <t>Exp</t>
  </si>
  <si>
    <t xml:space="preserve">Found Independantly </t>
  </si>
  <si>
    <t xml:space="preserve">Formal Agency </t>
  </si>
  <si>
    <t xml:space="preserve">Private Network </t>
  </si>
  <si>
    <t xml:space="preserve">Google </t>
  </si>
  <si>
    <t xml:space="preserve">Chi </t>
  </si>
  <si>
    <t xml:space="preserve">Obs </t>
  </si>
  <si>
    <t xml:space="preserve">Prefer not </t>
  </si>
  <si>
    <t xml:space="preserve">chi sq </t>
  </si>
  <si>
    <t>Y</t>
  </si>
  <si>
    <t>N</t>
  </si>
  <si>
    <t>PNA</t>
  </si>
  <si>
    <t>T</t>
  </si>
  <si>
    <t>Chi</t>
  </si>
  <si>
    <t xml:space="preserve">exp </t>
  </si>
  <si>
    <t xml:space="preserve">chi </t>
  </si>
  <si>
    <t>Exp = total/# category</t>
  </si>
  <si>
    <t xml:space="preserve">Median </t>
  </si>
  <si>
    <t>IQR 1</t>
  </si>
  <si>
    <t>IQR3</t>
  </si>
  <si>
    <t xml:space="preserve">IQR </t>
  </si>
  <si>
    <t>Employed US</t>
  </si>
  <si>
    <t xml:space="preserve">Employed Afghanistan </t>
  </si>
  <si>
    <t xml:space="preserve">Unemployed Afghanistan </t>
  </si>
  <si>
    <t>Unemployed US</t>
  </si>
  <si>
    <t>Doctoral US</t>
  </si>
  <si>
    <t>Doctoral A</t>
  </si>
  <si>
    <t>Master US</t>
  </si>
  <si>
    <t>Master A</t>
  </si>
  <si>
    <t>Bachelo US</t>
  </si>
  <si>
    <t>Bachelor A</t>
  </si>
  <si>
    <t>highschool U</t>
  </si>
  <si>
    <t>Highschool A</t>
  </si>
  <si>
    <t>Vocation U</t>
  </si>
  <si>
    <t>Vocation A</t>
  </si>
  <si>
    <t>Religious A</t>
  </si>
  <si>
    <t>Religious U</t>
  </si>
  <si>
    <t>None U</t>
  </si>
  <si>
    <t>None A</t>
  </si>
  <si>
    <t>X2</t>
  </si>
  <si>
    <t>Excellent P</t>
  </si>
  <si>
    <t>Excellent W</t>
  </si>
  <si>
    <t>Good P</t>
  </si>
  <si>
    <t>Good W</t>
  </si>
  <si>
    <t>Fair P</t>
  </si>
  <si>
    <t>Fair W</t>
  </si>
  <si>
    <t>Poor P</t>
  </si>
  <si>
    <t>Poor W</t>
  </si>
  <si>
    <t>None P</t>
  </si>
  <si>
    <t>None W</t>
  </si>
  <si>
    <t xml:space="preserve">X2 </t>
  </si>
  <si>
    <t xml:space="preserve">availability / commitments </t>
  </si>
  <si>
    <t xml:space="preserve">Work on own </t>
  </si>
  <si>
    <t xml:space="preserve">Unaware </t>
  </si>
  <si>
    <t xml:space="preserve">Category </t>
  </si>
  <si>
    <t xml:space="preserve"> </t>
  </si>
  <si>
    <t xml:space="preserve">Childcare </t>
  </si>
  <si>
    <t xml:space="preserve">Domestic </t>
  </si>
  <si>
    <t xml:space="preserve">Culture </t>
  </si>
  <si>
    <t>Child Care Y</t>
  </si>
  <si>
    <t>Childcare N</t>
  </si>
  <si>
    <t>Culture Y</t>
  </si>
  <si>
    <t>Culture N</t>
  </si>
  <si>
    <t>Domestic N</t>
  </si>
  <si>
    <t>Domestic Y</t>
  </si>
  <si>
    <t>Female Only</t>
  </si>
  <si>
    <t xml:space="preserve">Excellent Prior </t>
  </si>
  <si>
    <t xml:space="preserve">Good Prior </t>
  </si>
  <si>
    <t xml:space="preserve">Fair Prior </t>
  </si>
  <si>
    <t xml:space="preserve">Poor Prior </t>
  </si>
  <si>
    <t>M Health P</t>
  </si>
  <si>
    <t xml:space="preserve">Health P Total </t>
  </si>
  <si>
    <t>exc - US</t>
  </si>
  <si>
    <t>Exc- Af</t>
  </si>
  <si>
    <t>Good- US</t>
  </si>
  <si>
    <t>Good- Afg</t>
  </si>
  <si>
    <t>Fair- US</t>
  </si>
  <si>
    <t>Fair-Afg</t>
  </si>
  <si>
    <t>Poor- US</t>
  </si>
  <si>
    <t xml:space="preserve">Poor-Afg </t>
  </si>
  <si>
    <t xml:space="preserve">Category Mental Health </t>
  </si>
  <si>
    <t>Category English</t>
  </si>
  <si>
    <t>None- US</t>
  </si>
  <si>
    <t>None-Afg</t>
  </si>
  <si>
    <t>Category Degree</t>
  </si>
  <si>
    <t>Doctosal Aft</t>
  </si>
  <si>
    <t>Master Afg</t>
  </si>
  <si>
    <t>Bachelor US</t>
  </si>
  <si>
    <t>High school U</t>
  </si>
  <si>
    <t>Vocational U</t>
  </si>
  <si>
    <t xml:space="preserve">None A </t>
  </si>
  <si>
    <t>Employed A</t>
  </si>
  <si>
    <t>Unemployed A</t>
  </si>
  <si>
    <t xml:space="preserve">Category Transport </t>
  </si>
  <si>
    <t xml:space="preserve">Mental Health </t>
  </si>
  <si>
    <t xml:space="preserve">Female Yes </t>
  </si>
  <si>
    <t>Female No</t>
  </si>
  <si>
    <t xml:space="preserve">Language Proficiency </t>
  </si>
  <si>
    <t>Afghanistan</t>
  </si>
  <si>
    <t>USA</t>
  </si>
  <si>
    <t>Category</t>
  </si>
  <si>
    <t>Afg</t>
  </si>
  <si>
    <t>x2</t>
  </si>
  <si>
    <t xml:space="preserve">Preffered to work on language on own </t>
  </si>
  <si>
    <t xml:space="preserve">Unaware language classes were available </t>
  </si>
  <si>
    <t xml:space="preserve">Rational for not utilizing language proficiency classes </t>
  </si>
  <si>
    <t xml:space="preserve">Number of responses </t>
  </si>
  <si>
    <t xml:space="preserve">Limited availability of classes/ Other commitments </t>
  </si>
  <si>
    <t>Transportation Barriers</t>
  </si>
  <si>
    <t>Cost Prohibitive</t>
  </si>
  <si>
    <t xml:space="preserve">Language </t>
  </si>
  <si>
    <t xml:space="preserve">Transport </t>
  </si>
  <si>
    <t xml:space="preserve">Children </t>
  </si>
  <si>
    <t>Education/Skills</t>
  </si>
  <si>
    <t xml:space="preserve">Staus </t>
  </si>
  <si>
    <t xml:space="preserve">Primary Barrier </t>
  </si>
  <si>
    <t xml:space="preserve">Education/ Skillset </t>
  </si>
  <si>
    <t xml:space="preserve">Immigration/Visa Status </t>
  </si>
  <si>
    <t>Number of Respondents</t>
  </si>
  <si>
    <t xml:space="preserve">Afghanistan </t>
  </si>
  <si>
    <t xml:space="preserve">USA </t>
  </si>
  <si>
    <t xml:space="preserve">Physical Health Status </t>
  </si>
  <si>
    <t xml:space="preserve">Mental Health Status </t>
  </si>
  <si>
    <t>1.8xE-14</t>
  </si>
  <si>
    <t xml:space="preserve">Employment Status </t>
  </si>
  <si>
    <t xml:space="preserve">Number </t>
  </si>
  <si>
    <t xml:space="preserve">Temporary or Seasonal </t>
  </si>
  <si>
    <t>Self-Employed</t>
  </si>
  <si>
    <t xml:space="preserve">Without Work Permit </t>
  </si>
  <si>
    <t xml:space="preserve">United States </t>
  </si>
  <si>
    <t>Rational for Not Using a Language Class</t>
  </si>
  <si>
    <t>Limited Availability of Classes/ Other Commitments</t>
  </si>
  <si>
    <t>Preffered to work on language skills on their own</t>
  </si>
  <si>
    <t xml:space="preserve">Cost Prohibitive </t>
  </si>
  <si>
    <t>Transportation Barriers to Class</t>
  </si>
  <si>
    <t xml:space="preserve">Unaware Language Classes Were Available </t>
  </si>
  <si>
    <t>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</si>
</sst>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Aptos Narrow"/>
      <family val="2"/>
      <scheme val="minor"/>
    </font>
    <font>
      <sz val="10"/>
      <color theme="1"/>
      <name val="Arial"/>
      <family val="2"/>
    </font>
    <font>
      <sz val="10"/>
      <color rgb="FF000000"/>
      <name val="Arial"/>
      <family val="2"/>
    </font>
    <font>
      <sz val="10"/>
      <color rgb="FF000000"/>
      <name val="Times New Roman"/>
      <family val="1"/>
    </font>
    <font>
      <sz val="11"/>
      <color rgb="FF1E1E23"/>
      <name val="Roboto"/>
    </font>
    <font>
      <sz val="12"/>
      <color rgb="FF1E1E23"/>
      <name val="Roboto"/>
    </font>
    <font>
      <sz val="12"/>
      <color theme="1"/>
      <name val="Calibri"/>
      <family val="2"/>
    </font>
    <font>
      <sz val="11"/>
      <color rgb="FF1F1F1F"/>
      <name val="Arial"/>
      <family val="2"/>
    </font>
    <font>
      <sz val="11"/>
      <color rgb="FF1F1F1F"/>
      <name val="Inherit"/>
    </font>
    <font>
      <sz val="8"/>
      <name val="Aptos Narrow"/>
      <family val="2"/>
      <scheme val="minor"/>
    </font>
    <font>
      <b/>
      <sz val="12"/>
      <color theme="1"/>
      <name val="Aptos Narrow"/>
      <scheme val="minor"/>
    </font>
    <font>
      <sz val="12"/>
      <color rgb="FF000000"/>
      <name val="Aptos Narrow"/>
      <family val="2"/>
      <scheme val="minor"/>
    </font>
    <font>
      <b/>
      <sz val="12"/>
      <color rgb="FF000000"/>
      <name val="Aptos Narrow"/>
      <scheme val="minor"/>
    </font>
    <font>
      <sz val="12"/>
      <color theme="1"/>
      <name val="Times New Roman"/>
      <family val="1"/>
    </font>
  </fonts>
  <fills count="5">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xf numFmtId="0" fontId="1" fillId="0" borderId="0" xfId="0" applyFont="1" applyAlignment="1">
      <alignment wrapText="1"/>
    </xf>
    <xf numFmtId="14" fontId="0" fillId="0" borderId="0" xfId="0" applyNumberFormat="1"/>
    <xf numFmtId="14" fontId="1" fillId="0" borderId="0" xfId="0" applyNumberFormat="1" applyFont="1"/>
    <xf numFmtId="0" fontId="2" fillId="0" borderId="0" xfId="0" applyFont="1"/>
    <xf numFmtId="0" fontId="3" fillId="0" borderId="0" xfId="0" applyFont="1" applyAlignment="1">
      <alignment wrapText="1"/>
    </xf>
    <xf numFmtId="0" fontId="5" fillId="0" borderId="0" xfId="0" applyFont="1" applyAlignment="1">
      <alignment wrapText="1"/>
    </xf>
    <xf numFmtId="0" fontId="6" fillId="0" borderId="0" xfId="0" applyFont="1" applyAlignment="1">
      <alignment vertical="center" wrapText="1"/>
    </xf>
    <xf numFmtId="0" fontId="0" fillId="0" borderId="0" xfId="0" applyAlignment="1">
      <alignment wrapText="1"/>
    </xf>
    <xf numFmtId="0" fontId="4" fillId="0" borderId="0" xfId="0" applyFont="1" applyAlignment="1">
      <alignment wrapText="1"/>
    </xf>
    <xf numFmtId="0" fontId="2" fillId="0" borderId="0" xfId="0" applyFont="1" applyAlignment="1">
      <alignment vertical="center" wrapText="1"/>
    </xf>
    <xf numFmtId="0" fontId="6" fillId="0" borderId="0" xfId="0" applyFont="1" applyAlignment="1">
      <alignment wrapText="1"/>
    </xf>
    <xf numFmtId="0" fontId="7" fillId="0" borderId="0" xfId="0" applyFont="1" applyAlignment="1">
      <alignment wrapText="1"/>
    </xf>
    <xf numFmtId="0" fontId="6" fillId="0" borderId="0" xfId="0" applyFont="1" applyAlignment="1">
      <alignment horizontal="left" vertical="center" wrapText="1"/>
    </xf>
    <xf numFmtId="0" fontId="8" fillId="0" borderId="0" xfId="0" applyFont="1" applyAlignment="1">
      <alignment wrapText="1"/>
    </xf>
    <xf numFmtId="0" fontId="0" fillId="2" borderId="0" xfId="0" applyFill="1" applyAlignment="1">
      <alignment wrapText="1"/>
    </xf>
    <xf numFmtId="0" fontId="10" fillId="0" borderId="0" xfId="0" applyFont="1" applyAlignment="1">
      <alignment wrapText="1"/>
    </xf>
    <xf numFmtId="0" fontId="0" fillId="3" borderId="0" xfId="0" applyFill="1" applyAlignment="1">
      <alignment wrapText="1"/>
    </xf>
    <xf numFmtId="0" fontId="10" fillId="3" borderId="0" xfId="0" applyFont="1" applyFill="1" applyAlignment="1">
      <alignment wrapText="1"/>
    </xf>
    <xf numFmtId="0" fontId="11" fillId="0" borderId="0" xfId="0" applyFont="1" applyAlignment="1">
      <alignment wrapText="1"/>
    </xf>
    <xf numFmtId="0" fontId="10" fillId="0" borderId="0" xfId="0" applyFont="1"/>
    <xf numFmtId="0" fontId="12" fillId="0" borderId="0" xfId="0" applyFont="1" applyAlignment="1">
      <alignment wrapText="1"/>
    </xf>
    <xf numFmtId="0" fontId="12" fillId="0" borderId="0" xfId="0" applyFont="1"/>
    <xf numFmtId="0" fontId="2" fillId="0" borderId="0" xfId="0" applyFont="1" applyAlignment="1">
      <alignment wrapText="1"/>
    </xf>
    <xf numFmtId="11" fontId="10" fillId="0" borderId="0" xfId="0" applyNumberFormat="1" applyFont="1"/>
    <xf numFmtId="11" fontId="10" fillId="0" borderId="0" xfId="0" applyNumberFormat="1" applyFont="1" applyAlignment="1">
      <alignment wrapText="1"/>
    </xf>
    <xf numFmtId="0" fontId="10" fillId="4" borderId="1" xfId="0" applyFont="1" applyFill="1" applyBorder="1" applyAlignment="1">
      <alignment wrapText="1"/>
    </xf>
    <xf numFmtId="0" fontId="0" fillId="4" borderId="0" xfId="0" applyFill="1" applyAlignment="1">
      <alignment wrapText="1"/>
    </xf>
    <xf numFmtId="11" fontId="0" fillId="0" borderId="0" xfId="0" applyNumberFormat="1" applyAlignment="1">
      <alignment wrapText="1"/>
    </xf>
    <xf numFmtId="0" fontId="0" fillId="2" borderId="0" xfId="0" applyFill="1"/>
    <xf numFmtId="0" fontId="11" fillId="2" borderId="0" xfId="0" applyFont="1" applyFill="1" applyAlignment="1">
      <alignment wrapText="1"/>
    </xf>
    <xf numFmtId="0" fontId="1" fillId="2" borderId="0" xfId="0" applyFont="1" applyFill="1" applyAlignment="1">
      <alignment wrapText="1"/>
    </xf>
    <xf numFmtId="2" fontId="0" fillId="0" borderId="0" xfId="0" applyNumberFormat="1"/>
    <xf numFmtId="0" fontId="13" fillId="0" borderId="0" xfId="0" applyFont="1"/>
    <xf numFmtId="0" fontId="1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Language Proficiency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'Figures '!$B$1</c:f>
              <c:strCache>
                <c:ptCount val="1"/>
                <c:pt idx="0">
                  <c:v>Afghanistan</c:v>
                </c:pt>
              </c:strCache>
            </c:strRef>
          </c:tx>
          <c:spPr>
            <a:solidFill>
              <a:srgbClr val="C00000"/>
            </a:solidFill>
            <a:ln>
              <a:noFill/>
            </a:ln>
            <a:effectLst/>
          </c:spPr>
          <c:invertIfNegative val="0"/>
          <c:cat>
            <c:strRef>
              <c:f>'Figures '!$A$2:$A$6</c:f>
              <c:strCache>
                <c:ptCount val="5"/>
                <c:pt idx="0">
                  <c:v>Excellent </c:v>
                </c:pt>
                <c:pt idx="1">
                  <c:v>Good</c:v>
                </c:pt>
                <c:pt idx="2">
                  <c:v>Fair</c:v>
                </c:pt>
                <c:pt idx="3">
                  <c:v>Poor</c:v>
                </c:pt>
                <c:pt idx="4">
                  <c:v>None </c:v>
                </c:pt>
              </c:strCache>
            </c:strRef>
          </c:cat>
          <c:val>
            <c:numRef>
              <c:f>'Figures '!$B$2:$B$6</c:f>
              <c:numCache>
                <c:formatCode>General</c:formatCode>
                <c:ptCount val="5"/>
                <c:pt idx="0">
                  <c:v>13</c:v>
                </c:pt>
                <c:pt idx="1">
                  <c:v>17</c:v>
                </c:pt>
                <c:pt idx="2">
                  <c:v>15</c:v>
                </c:pt>
                <c:pt idx="3">
                  <c:v>17</c:v>
                </c:pt>
                <c:pt idx="4">
                  <c:v>12</c:v>
                </c:pt>
              </c:numCache>
            </c:numRef>
          </c:val>
          <c:extLst>
            <c:ext xmlns:c16="http://schemas.microsoft.com/office/drawing/2014/chart" uri="{C3380CC4-5D6E-409C-BE32-E72D297353CC}">
              <c16:uniqueId val="{00000000-00DA-A44A-914E-259B5A251F09}"/>
            </c:ext>
          </c:extLst>
        </c:ser>
        <c:ser>
          <c:idx val="1"/>
          <c:order val="1"/>
          <c:tx>
            <c:strRef>
              <c:f>'Figures '!$C$1</c:f>
              <c:strCache>
                <c:ptCount val="1"/>
                <c:pt idx="0">
                  <c:v>USA</c:v>
                </c:pt>
              </c:strCache>
            </c:strRef>
          </c:tx>
          <c:spPr>
            <a:solidFill>
              <a:schemeClr val="accent1"/>
            </a:solidFill>
            <a:ln>
              <a:noFill/>
            </a:ln>
            <a:effectLst/>
          </c:spPr>
          <c:invertIfNegative val="0"/>
          <c:cat>
            <c:strRef>
              <c:f>'Figures '!$A$2:$A$6</c:f>
              <c:strCache>
                <c:ptCount val="5"/>
                <c:pt idx="0">
                  <c:v>Excellent </c:v>
                </c:pt>
                <c:pt idx="1">
                  <c:v>Good</c:v>
                </c:pt>
                <c:pt idx="2">
                  <c:v>Fair</c:v>
                </c:pt>
                <c:pt idx="3">
                  <c:v>Poor</c:v>
                </c:pt>
                <c:pt idx="4">
                  <c:v>None </c:v>
                </c:pt>
              </c:strCache>
            </c:strRef>
          </c:cat>
          <c:val>
            <c:numRef>
              <c:f>'Figures '!$C$2:$C$6</c:f>
              <c:numCache>
                <c:formatCode>General</c:formatCode>
                <c:ptCount val="5"/>
                <c:pt idx="0">
                  <c:v>19</c:v>
                </c:pt>
                <c:pt idx="1">
                  <c:v>19</c:v>
                </c:pt>
                <c:pt idx="2">
                  <c:v>19</c:v>
                </c:pt>
                <c:pt idx="3">
                  <c:v>12</c:v>
                </c:pt>
                <c:pt idx="4">
                  <c:v>5</c:v>
                </c:pt>
              </c:numCache>
            </c:numRef>
          </c:val>
          <c:extLst>
            <c:ext xmlns:c16="http://schemas.microsoft.com/office/drawing/2014/chart" uri="{C3380CC4-5D6E-409C-BE32-E72D297353CC}">
              <c16:uniqueId val="{00000001-00DA-A44A-914E-259B5A251F09}"/>
            </c:ext>
          </c:extLst>
        </c:ser>
        <c:dLbls>
          <c:showLegendKey val="0"/>
          <c:showVal val="0"/>
          <c:showCatName val="0"/>
          <c:showSerName val="0"/>
          <c:showPercent val="0"/>
          <c:showBubbleSize val="0"/>
        </c:dLbls>
        <c:gapWidth val="219"/>
        <c:overlap val="-27"/>
        <c:axId val="1132012896"/>
        <c:axId val="1149126800"/>
      </c:barChart>
      <c:catAx>
        <c:axId val="1132012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9126800"/>
        <c:crosses val="autoZero"/>
        <c:auto val="1"/>
        <c:lblAlgn val="ctr"/>
        <c:lblOffset val="100"/>
        <c:noMultiLvlLbl val="0"/>
      </c:catAx>
      <c:valAx>
        <c:axId val="11491268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012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Rational for Not Utilizing Language Classes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'Figures '!$B$8</c:f>
              <c:strCache>
                <c:ptCount val="1"/>
                <c:pt idx="0">
                  <c:v>Number of responses </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D01-5E4D-BBDF-E50A336D15E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D01-5E4D-BBDF-E50A336D15E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D01-5E4D-BBDF-E50A336D15E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D01-5E4D-BBDF-E50A336D15E5}"/>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D01-5E4D-BBDF-E50A336D15E5}"/>
              </c:ext>
            </c:extLst>
          </c:dPt>
          <c:cat>
            <c:strRef>
              <c:f>'Figures '!$A$9:$A$13</c:f>
              <c:strCache>
                <c:ptCount val="5"/>
                <c:pt idx="0">
                  <c:v>Limited availability of classes/ Other commitments </c:v>
                </c:pt>
                <c:pt idx="1">
                  <c:v>Preffered to work on language on own </c:v>
                </c:pt>
                <c:pt idx="2">
                  <c:v>Cost Prohibitive</c:v>
                </c:pt>
                <c:pt idx="3">
                  <c:v>Transportation Barriers</c:v>
                </c:pt>
                <c:pt idx="4">
                  <c:v>Unaware language classes were available </c:v>
                </c:pt>
              </c:strCache>
            </c:strRef>
          </c:cat>
          <c:val>
            <c:numRef>
              <c:f>'Figures '!$B$9:$B$13</c:f>
              <c:numCache>
                <c:formatCode>General</c:formatCode>
                <c:ptCount val="5"/>
                <c:pt idx="0">
                  <c:v>8</c:v>
                </c:pt>
                <c:pt idx="1">
                  <c:v>2</c:v>
                </c:pt>
                <c:pt idx="2">
                  <c:v>1</c:v>
                </c:pt>
                <c:pt idx="3">
                  <c:v>1</c:v>
                </c:pt>
                <c:pt idx="4">
                  <c:v>1</c:v>
                </c:pt>
              </c:numCache>
            </c:numRef>
          </c:val>
          <c:extLst>
            <c:ext xmlns:c16="http://schemas.microsoft.com/office/drawing/2014/chart" uri="{C3380CC4-5D6E-409C-BE32-E72D297353CC}">
              <c16:uniqueId val="{00000000-DD3B-374A-A9A3-09CA772378A0}"/>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b"/>
      <c:layout>
        <c:manualLayout>
          <c:xMode val="edge"/>
          <c:yMode val="edge"/>
          <c:x val="1.1748480523437487E-3"/>
          <c:y val="0.28764633336495593"/>
          <c:w val="0.78583735587023107"/>
          <c:h val="0.5918717389242007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Primary Barrier to Employment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tx>
            <c:strRef>
              <c:f>'Figures '!$B$15</c:f>
              <c:strCache>
                <c:ptCount val="1"/>
                <c:pt idx="0">
                  <c:v>Number of Respondents</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290A-D847-8E84-B3A7E824E22F}"/>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290A-D847-8E84-B3A7E824E22F}"/>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290A-D847-8E84-B3A7E824E22F}"/>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290A-D847-8E84-B3A7E824E22F}"/>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290A-D847-8E84-B3A7E824E22F}"/>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290A-D847-8E84-B3A7E824E22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'Figures '!$A$16:$A$21</c:f>
              <c:strCache>
                <c:ptCount val="6"/>
                <c:pt idx="0">
                  <c:v>Language </c:v>
                </c:pt>
                <c:pt idx="1">
                  <c:v>Application Process </c:v>
                </c:pt>
                <c:pt idx="2">
                  <c:v>Transportation</c:v>
                </c:pt>
                <c:pt idx="3">
                  <c:v>Education/ Skillset </c:v>
                </c:pt>
                <c:pt idx="4">
                  <c:v>Immigration/Visa Status </c:v>
                </c:pt>
                <c:pt idx="5">
                  <c:v>Children </c:v>
                </c:pt>
              </c:strCache>
            </c:strRef>
          </c:cat>
          <c:val>
            <c:numRef>
              <c:f>'Figures '!$B$16:$B$21</c:f>
              <c:numCache>
                <c:formatCode>General</c:formatCode>
                <c:ptCount val="6"/>
                <c:pt idx="0">
                  <c:v>28</c:v>
                </c:pt>
                <c:pt idx="1">
                  <c:v>17</c:v>
                </c:pt>
                <c:pt idx="2">
                  <c:v>10</c:v>
                </c:pt>
                <c:pt idx="3">
                  <c:v>10</c:v>
                </c:pt>
                <c:pt idx="4">
                  <c:v>6</c:v>
                </c:pt>
                <c:pt idx="5">
                  <c:v>3</c:v>
                </c:pt>
              </c:numCache>
            </c:numRef>
          </c:val>
          <c:extLst>
            <c:ext xmlns:c16="http://schemas.microsoft.com/office/drawing/2014/chart" uri="{C3380CC4-5D6E-409C-BE32-E72D297353CC}">
              <c16:uniqueId val="{00000000-696A-954D-ACB5-021109EBAE77}"/>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Mental Health</a:t>
            </a:r>
            <a:r>
              <a:rPr lang="en-US" baseline="0"/>
              <a:t> Status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'Figures '!$B$33</c:f>
              <c:strCache>
                <c:ptCount val="1"/>
                <c:pt idx="0">
                  <c:v>USA </c:v>
                </c:pt>
              </c:strCache>
            </c:strRef>
          </c:tx>
          <c:spPr>
            <a:solidFill>
              <a:schemeClr val="accent1"/>
            </a:solidFill>
            <a:ln>
              <a:noFill/>
            </a:ln>
            <a:effectLst/>
          </c:spPr>
          <c:invertIfNegative val="0"/>
          <c:cat>
            <c:strRef>
              <c:f>'Figures '!$A$34:$A$37</c:f>
              <c:strCache>
                <c:ptCount val="4"/>
                <c:pt idx="0">
                  <c:v>Excellent </c:v>
                </c:pt>
                <c:pt idx="1">
                  <c:v>Good </c:v>
                </c:pt>
                <c:pt idx="2">
                  <c:v>Fair</c:v>
                </c:pt>
                <c:pt idx="3">
                  <c:v>Poor</c:v>
                </c:pt>
              </c:strCache>
            </c:strRef>
          </c:cat>
          <c:val>
            <c:numRef>
              <c:f>'Figures '!$B$34:$B$37</c:f>
              <c:numCache>
                <c:formatCode>General</c:formatCode>
                <c:ptCount val="4"/>
                <c:pt idx="0">
                  <c:v>27</c:v>
                </c:pt>
                <c:pt idx="1">
                  <c:v>32</c:v>
                </c:pt>
                <c:pt idx="2">
                  <c:v>9</c:v>
                </c:pt>
                <c:pt idx="3">
                  <c:v>4</c:v>
                </c:pt>
              </c:numCache>
            </c:numRef>
          </c:val>
          <c:extLst>
            <c:ext xmlns:c16="http://schemas.microsoft.com/office/drawing/2014/chart" uri="{C3380CC4-5D6E-409C-BE32-E72D297353CC}">
              <c16:uniqueId val="{00000000-ED96-1945-9846-29E0F2C07F95}"/>
            </c:ext>
          </c:extLst>
        </c:ser>
        <c:ser>
          <c:idx val="1"/>
          <c:order val="1"/>
          <c:tx>
            <c:strRef>
              <c:f>'Figures '!$C$33</c:f>
              <c:strCache>
                <c:ptCount val="1"/>
                <c:pt idx="0">
                  <c:v>Afghanistan</c:v>
                </c:pt>
              </c:strCache>
            </c:strRef>
          </c:tx>
          <c:spPr>
            <a:solidFill>
              <a:srgbClr val="C00000"/>
            </a:solidFill>
            <a:ln>
              <a:noFill/>
            </a:ln>
            <a:effectLst/>
          </c:spPr>
          <c:invertIfNegative val="0"/>
          <c:cat>
            <c:strRef>
              <c:f>'Figures '!$A$34:$A$37</c:f>
              <c:strCache>
                <c:ptCount val="4"/>
                <c:pt idx="0">
                  <c:v>Excellent </c:v>
                </c:pt>
                <c:pt idx="1">
                  <c:v>Good </c:v>
                </c:pt>
                <c:pt idx="2">
                  <c:v>Fair</c:v>
                </c:pt>
                <c:pt idx="3">
                  <c:v>Poor</c:v>
                </c:pt>
              </c:strCache>
            </c:strRef>
          </c:cat>
          <c:val>
            <c:numRef>
              <c:f>'Figures '!$C$34:$C$37</c:f>
              <c:numCache>
                <c:formatCode>General</c:formatCode>
                <c:ptCount val="4"/>
                <c:pt idx="0">
                  <c:v>32</c:v>
                </c:pt>
                <c:pt idx="1">
                  <c:v>30</c:v>
                </c:pt>
                <c:pt idx="2">
                  <c:v>8</c:v>
                </c:pt>
                <c:pt idx="3">
                  <c:v>2</c:v>
                </c:pt>
              </c:numCache>
            </c:numRef>
          </c:val>
          <c:extLst>
            <c:ext xmlns:c16="http://schemas.microsoft.com/office/drawing/2014/chart" uri="{C3380CC4-5D6E-409C-BE32-E72D297353CC}">
              <c16:uniqueId val="{00000001-ED96-1945-9846-29E0F2C07F95}"/>
            </c:ext>
          </c:extLst>
        </c:ser>
        <c:dLbls>
          <c:showLegendKey val="0"/>
          <c:showVal val="0"/>
          <c:showCatName val="0"/>
          <c:showSerName val="0"/>
          <c:showPercent val="0"/>
          <c:showBubbleSize val="0"/>
        </c:dLbls>
        <c:gapWidth val="219"/>
        <c:overlap val="-27"/>
        <c:axId val="1342904079"/>
        <c:axId val="1439820320"/>
      </c:barChart>
      <c:catAx>
        <c:axId val="1342904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9820320"/>
        <c:crosses val="autoZero"/>
        <c:auto val="1"/>
        <c:lblAlgn val="ctr"/>
        <c:lblOffset val="100"/>
        <c:noMultiLvlLbl val="0"/>
      </c:catAx>
      <c:valAx>
        <c:axId val="1439820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2904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a:t>type of Employment</a:t>
            </a:r>
          </a:p>
          <a:p>
            <a:pPr>
              <a:defRPr/>
            </a:pPr>
            <a:r>
              <a:rPr lang="en-US" baseline="0"/>
              <a:t> if Employed </a:t>
            </a:r>
            <a:endParaRPr lang="en-US"/>
          </a:p>
        </c:rich>
      </c:tx>
      <c:layout>
        <c:manualLayout>
          <c:xMode val="edge"/>
          <c:yMode val="edge"/>
          <c:x val="0.57094444444444448"/>
          <c:y val="9.722222222222222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'Figures '!$B$50</c:f>
              <c:strCache>
                <c:ptCount val="1"/>
                <c:pt idx="0">
                  <c:v>Number </c:v>
                </c:pt>
              </c:strCache>
            </c:strRef>
          </c:tx>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72BB-E349-9D64-645DD372A89C}"/>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72BB-E349-9D64-645DD372A89C}"/>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72BB-E349-9D64-645DD372A89C}"/>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4-72BB-E349-9D64-645DD372A89C}"/>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1-72BB-E349-9D64-645DD372A89C}"/>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2-72BB-E349-9D64-645DD372A89C}"/>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3-72BB-E349-9D64-645DD372A89C}"/>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4-72BB-E349-9D64-645DD372A89C}"/>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'Figures '!$A$51:$A$54</c:f>
              <c:strCache>
                <c:ptCount val="4"/>
                <c:pt idx="0">
                  <c:v>Full Time </c:v>
                </c:pt>
                <c:pt idx="1">
                  <c:v>Self Employed </c:v>
                </c:pt>
                <c:pt idx="2">
                  <c:v>Part Time </c:v>
                </c:pt>
                <c:pt idx="3">
                  <c:v>Temporary or Seasonal </c:v>
                </c:pt>
              </c:strCache>
            </c:strRef>
          </c:cat>
          <c:val>
            <c:numRef>
              <c:f>'Figures '!$B$51:$B$54</c:f>
              <c:numCache>
                <c:formatCode>General</c:formatCode>
                <c:ptCount val="4"/>
                <c:pt idx="0">
                  <c:v>37</c:v>
                </c:pt>
                <c:pt idx="1">
                  <c:v>5</c:v>
                </c:pt>
                <c:pt idx="2">
                  <c:v>8</c:v>
                </c:pt>
                <c:pt idx="3">
                  <c:v>4</c:v>
                </c:pt>
              </c:numCache>
            </c:numRef>
          </c:val>
          <c:extLst>
            <c:ext xmlns:c16="http://schemas.microsoft.com/office/drawing/2014/chart" uri="{C3380CC4-5D6E-409C-BE32-E72D297353CC}">
              <c16:uniqueId val="{00000000-72BB-E349-9D64-645DD372A89C}"/>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Employment</a:t>
            </a:r>
            <a:r>
              <a:rPr lang="en-US" baseline="0"/>
              <a:t> Status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'Figures '!$B$62</c:f>
              <c:strCache>
                <c:ptCount val="1"/>
                <c:pt idx="0">
                  <c:v>United States </c:v>
                </c:pt>
              </c:strCache>
            </c:strRef>
          </c:tx>
          <c:spPr>
            <a:solidFill>
              <a:schemeClr val="accent1"/>
            </a:solidFill>
            <a:ln>
              <a:noFill/>
            </a:ln>
            <a:effectLst/>
          </c:spPr>
          <c:invertIfNegative val="0"/>
          <c:cat>
            <c:strRef>
              <c:f>'Figures '!$A$63:$A$67</c:f>
              <c:strCache>
                <c:ptCount val="5"/>
                <c:pt idx="0">
                  <c:v>Employed</c:v>
                </c:pt>
                <c:pt idx="1">
                  <c:v>Self-Employed</c:v>
                </c:pt>
                <c:pt idx="2">
                  <c:v>Student</c:v>
                </c:pt>
                <c:pt idx="3">
                  <c:v>Without Work Permit </c:v>
                </c:pt>
                <c:pt idx="4">
                  <c:v>Unemployed </c:v>
                </c:pt>
              </c:strCache>
            </c:strRef>
          </c:cat>
          <c:val>
            <c:numRef>
              <c:f>'Figures '!$B$63:$B$67</c:f>
              <c:numCache>
                <c:formatCode>General</c:formatCode>
                <c:ptCount val="5"/>
                <c:pt idx="0">
                  <c:v>42</c:v>
                </c:pt>
                <c:pt idx="1">
                  <c:v>2</c:v>
                </c:pt>
                <c:pt idx="2">
                  <c:v>7</c:v>
                </c:pt>
                <c:pt idx="3">
                  <c:v>3</c:v>
                </c:pt>
                <c:pt idx="4">
                  <c:v>20</c:v>
                </c:pt>
              </c:numCache>
            </c:numRef>
          </c:val>
          <c:extLst>
            <c:ext xmlns:c16="http://schemas.microsoft.com/office/drawing/2014/chart" uri="{C3380CC4-5D6E-409C-BE32-E72D297353CC}">
              <c16:uniqueId val="{00000000-555E-5843-A61F-495D8C0CCFD8}"/>
            </c:ext>
          </c:extLst>
        </c:ser>
        <c:ser>
          <c:idx val="1"/>
          <c:order val="1"/>
          <c:tx>
            <c:strRef>
              <c:f>'Figures '!$C$62</c:f>
              <c:strCache>
                <c:ptCount val="1"/>
                <c:pt idx="0">
                  <c:v>Afghanistan</c:v>
                </c:pt>
              </c:strCache>
            </c:strRef>
          </c:tx>
          <c:spPr>
            <a:solidFill>
              <a:srgbClr val="C00000"/>
            </a:solidFill>
            <a:ln>
              <a:noFill/>
            </a:ln>
            <a:effectLst/>
          </c:spPr>
          <c:invertIfNegative val="0"/>
          <c:cat>
            <c:strRef>
              <c:f>'Figures '!$A$63:$A$67</c:f>
              <c:strCache>
                <c:ptCount val="5"/>
                <c:pt idx="0">
                  <c:v>Employed</c:v>
                </c:pt>
                <c:pt idx="1">
                  <c:v>Self-Employed</c:v>
                </c:pt>
                <c:pt idx="2">
                  <c:v>Student</c:v>
                </c:pt>
                <c:pt idx="3">
                  <c:v>Without Work Permit </c:v>
                </c:pt>
                <c:pt idx="4">
                  <c:v>Unemployed </c:v>
                </c:pt>
              </c:strCache>
            </c:strRef>
          </c:cat>
          <c:val>
            <c:numRef>
              <c:f>'Figures '!$C$63:$C$67</c:f>
              <c:numCache>
                <c:formatCode>General</c:formatCode>
                <c:ptCount val="5"/>
                <c:pt idx="0">
                  <c:v>43</c:v>
                </c:pt>
                <c:pt idx="1">
                  <c:v>5</c:v>
                </c:pt>
                <c:pt idx="2">
                  <c:v>11</c:v>
                </c:pt>
                <c:pt idx="3">
                  <c:v>0</c:v>
                </c:pt>
                <c:pt idx="4">
                  <c:v>13</c:v>
                </c:pt>
              </c:numCache>
            </c:numRef>
          </c:val>
          <c:extLst>
            <c:ext xmlns:c16="http://schemas.microsoft.com/office/drawing/2014/chart" uri="{C3380CC4-5D6E-409C-BE32-E72D297353CC}">
              <c16:uniqueId val="{00000001-555E-5843-A61F-495D8C0CCFD8}"/>
            </c:ext>
          </c:extLst>
        </c:ser>
        <c:dLbls>
          <c:showLegendKey val="0"/>
          <c:showVal val="0"/>
          <c:showCatName val="0"/>
          <c:showSerName val="0"/>
          <c:showPercent val="0"/>
          <c:showBubbleSize val="0"/>
        </c:dLbls>
        <c:gapWidth val="219"/>
        <c:overlap val="-27"/>
        <c:axId val="432819824"/>
        <c:axId val="84436240"/>
      </c:barChart>
      <c:catAx>
        <c:axId val="43281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6240"/>
        <c:crosses val="autoZero"/>
        <c:auto val="1"/>
        <c:lblAlgn val="ctr"/>
        <c:lblOffset val="100"/>
        <c:noMultiLvlLbl val="0"/>
      </c:catAx>
      <c:valAx>
        <c:axId val="84436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8198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Rational</a:t>
            </a:r>
            <a:r>
              <a:rPr lang="en-US" baseline="0"/>
              <a:t> For Not Utilizing Language Classes</a:t>
            </a:r>
            <a:endParaRPr lang="en-US"/>
          </a:p>
        </c:rich>
      </c:tx>
      <c:layout>
        <c:manualLayout>
          <c:xMode val="edge"/>
          <c:yMode val="edge"/>
          <c:x val="0.19092206008753299"/>
          <c:y val="4.040404040404040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'Figures '!$B$82</c:f>
              <c:strCache>
                <c:ptCount val="1"/>
                <c:pt idx="0">
                  <c:v>Number</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95C-974E-96AB-F2DACB3B2FE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095C-974E-96AB-F2DACB3B2FE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3-095C-974E-96AB-F2DACB3B2FE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4-095C-974E-96AB-F2DACB3B2FE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5-095C-974E-96AB-F2DACB3B2FEE}"/>
              </c:ext>
            </c:extLst>
          </c:dPt>
          <c:dLbls>
            <c:dLbl>
              <c:idx val="0"/>
              <c:layout>
                <c:manualLayout>
                  <c:x val="3.6995406824146981E-2"/>
                  <c:y val="-0.16921733741615633"/>
                </c:manualLayout>
              </c:layout>
              <c:tx>
                <c:rich>
                  <a:bodyPr/>
                  <a:lstStyle/>
                  <a:p>
                    <a:fld id="{E314415B-5F6C-F345-B2AF-0EEEF83C4E60}" type="PERCENTAGE">
                      <a:rPr lang="en-US" baseline="0"/>
                      <a:pPr/>
                      <a:t>[PERCENTAGE]</a:t>
                    </a:fld>
                    <a:endParaRPr lang="en-US"/>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095C-974E-96AB-F2DACB3B2FEE}"/>
                </c:ext>
              </c:extLst>
            </c:dLbl>
            <c:dLbl>
              <c:idx val="1"/>
              <c:layout>
                <c:manualLayout>
                  <c:x val="-2.0076072674102781E-2"/>
                  <c:y val="-9.807427064964994E-3"/>
                </c:manualLayout>
              </c:layout>
              <c:tx>
                <c:rich>
                  <a:bodyPr/>
                  <a:lstStyle/>
                  <a:p>
                    <a:r>
                      <a:rPr lang="en-US"/>
                      <a:t>
</a:t>
                    </a:r>
                    <a:fld id="{611DC9CA-3350-B44F-8845-D39C2735CC52}" type="PERCENTAGE">
                      <a:rPr lang="en-US"/>
                      <a:pPr/>
                      <a:t>[PERCENTAGE]</a:t>
                    </a:fld>
                    <a:endParaRPr lang="en-US"/>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095C-974E-96AB-F2DACB3B2FEE}"/>
                </c:ext>
              </c:extLst>
            </c:dLbl>
            <c:dLbl>
              <c:idx val="2"/>
              <c:layout>
                <c:manualLayout>
                  <c:x val="-3.845898497317702E-2"/>
                  <c:y val="2.7545437086439542E-2"/>
                </c:manualLayout>
              </c:layout>
              <c:tx>
                <c:rich>
                  <a:bodyPr/>
                  <a:lstStyle/>
                  <a:p>
                    <a:r>
                      <a:rPr lang="en-US" baseline="0"/>
                      <a:t>
</a:t>
                    </a:r>
                    <a:fld id="{D45C4D66-45A1-E244-98C8-CA079C74C2D8}"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095C-974E-96AB-F2DACB3B2FEE}"/>
                </c:ext>
              </c:extLst>
            </c:dLbl>
            <c:dLbl>
              <c:idx val="3"/>
              <c:layout>
                <c:manualLayout>
                  <c:x val="-2.4982068583961511E-2"/>
                  <c:y val="6.1092585156345483E-3"/>
                </c:manualLayout>
              </c:layout>
              <c:tx>
                <c:rich>
                  <a:bodyPr/>
                  <a:lstStyle/>
                  <a:p>
                    <a:r>
                      <a:rPr lang="en-US" baseline="0"/>
                      <a:t>
</a:t>
                    </a:r>
                    <a:fld id="{F3D90A74-C8B5-C748-B21A-5885FBF94C10}"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095C-974E-96AB-F2DACB3B2FEE}"/>
                </c:ext>
              </c:extLst>
            </c:dLbl>
            <c:dLbl>
              <c:idx val="4"/>
              <c:layout>
                <c:manualLayout>
                  <c:x val="-5.0284432764599533E-2"/>
                  <c:y val="-2.1617752326413747E-2"/>
                </c:manualLayout>
              </c:layout>
              <c:tx>
                <c:rich>
                  <a:bodyPr/>
                  <a:lstStyle/>
                  <a:p>
                    <a:r>
                      <a:rPr lang="en-US" baseline="0"/>
                      <a:t>
</a:t>
                    </a:r>
                    <a:fld id="{3FF0091C-845F-1B44-B499-67387A11A337}"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095C-974E-96AB-F2DACB3B2F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'Figures '!$A$83:$A$87</c:f>
              <c:strCache>
                <c:ptCount val="5"/>
                <c:pt idx="0">
                  <c:v>Limited Availability of Classes/ Other Commitments</c:v>
                </c:pt>
                <c:pt idx="1">
                  <c:v>Preffered to work on language skills on their own</c:v>
                </c:pt>
                <c:pt idx="2">
                  <c:v>Cost Prohibitive </c:v>
                </c:pt>
                <c:pt idx="3">
                  <c:v>Transportation Barriers to Class</c:v>
                </c:pt>
                <c:pt idx="4">
                  <c:v>Unaware Language Classes Were Available </c:v>
                </c:pt>
              </c:strCache>
            </c:strRef>
          </c:cat>
          <c:val>
            <c:numRef>
              <c:f>'Figures '!$B$83:$B$87</c:f>
              <c:numCache>
                <c:formatCode>General</c:formatCode>
                <c:ptCount val="5"/>
                <c:pt idx="0">
                  <c:v>8</c:v>
                </c:pt>
                <c:pt idx="1">
                  <c:v>2</c:v>
                </c:pt>
                <c:pt idx="2">
                  <c:v>1</c:v>
                </c:pt>
                <c:pt idx="3">
                  <c:v>1</c:v>
                </c:pt>
                <c:pt idx="4">
                  <c:v>1</c:v>
                </c:pt>
              </c:numCache>
            </c:numRef>
          </c:val>
          <c:extLst>
            <c:ext xmlns:c16="http://schemas.microsoft.com/office/drawing/2014/chart" uri="{C3380CC4-5D6E-409C-BE32-E72D297353CC}">
              <c16:uniqueId val="{00000000-095C-974E-96AB-F2DACB3B2FEE}"/>
            </c:ext>
          </c:extLst>
        </c:ser>
        <c:dLbls>
          <c:dLblPos val="ctr"/>
          <c:showLegendKey val="0"/>
          <c:showVal val="0"/>
          <c:showCatName val="1"/>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6851650</xdr:colOff>
      <xdr:row>0</xdr:row>
      <xdr:rowOff>25400</xdr:rowOff>
    </xdr:from>
    <xdr:to>
      <xdr:col>3</xdr:col>
      <xdr:colOff>0</xdr:colOff>
      <xdr:row>5</xdr:row>
      <xdr:rowOff>165100</xdr:rowOff>
    </xdr:to>
    <xdr:graphicFrame macro="">
      <xdr:nvGraphicFramePr>
        <xdr:cNvPr id="3" name="Chart 2">
          <a:extLst>
            <a:ext uri="{FF2B5EF4-FFF2-40B4-BE49-F238E27FC236}">
              <a16:creationId xmlns:a16="http://schemas.microsoft.com/office/drawing/2014/main" id="{9FD342ED-ADCE-CE59-7972-698DD54ED4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6445250</xdr:colOff>
      <xdr:row>7</xdr:row>
      <xdr:rowOff>139700</xdr:rowOff>
    </xdr:from>
    <xdr:to>
      <xdr:col>2</xdr:col>
      <xdr:colOff>38100</xdr:colOff>
      <xdr:row>12</xdr:row>
      <xdr:rowOff>127000</xdr:rowOff>
    </xdr:to>
    <xdr:graphicFrame macro="">
      <xdr:nvGraphicFramePr>
        <xdr:cNvPr id="4" name="Chart 3">
          <a:extLst>
            <a:ext uri="{FF2B5EF4-FFF2-40B4-BE49-F238E27FC236}">
              <a16:creationId xmlns:a16="http://schemas.microsoft.com/office/drawing/2014/main" id="{188B4C90-823C-CA1C-335F-96F6982C91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2882900</xdr:colOff>
      <xdr:row>10</xdr:row>
      <xdr:rowOff>63500</xdr:rowOff>
    </xdr:from>
    <xdr:to>
      <xdr:col>0</xdr:col>
      <xdr:colOff>7454900</xdr:colOff>
      <xdr:row>23</xdr:row>
      <xdr:rowOff>38100</xdr:rowOff>
    </xdr:to>
    <xdr:graphicFrame macro="">
      <xdr:nvGraphicFramePr>
        <xdr:cNvPr id="5" name="Chart 4">
          <a:extLst>
            <a:ext uri="{FF2B5EF4-FFF2-40B4-BE49-F238E27FC236}">
              <a16:creationId xmlns:a16="http://schemas.microsoft.com/office/drawing/2014/main" id="{99F0B5F2-7F13-2AFB-1840-596BD42478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2882900</xdr:colOff>
      <xdr:row>32</xdr:row>
      <xdr:rowOff>38100</xdr:rowOff>
    </xdr:from>
    <xdr:to>
      <xdr:col>0</xdr:col>
      <xdr:colOff>7454900</xdr:colOff>
      <xdr:row>45</xdr:row>
      <xdr:rowOff>76200</xdr:rowOff>
    </xdr:to>
    <xdr:graphicFrame macro="">
      <xdr:nvGraphicFramePr>
        <xdr:cNvPr id="9" name="Chart 8">
          <a:extLst>
            <a:ext uri="{FF2B5EF4-FFF2-40B4-BE49-F238E27FC236}">
              <a16:creationId xmlns:a16="http://schemas.microsoft.com/office/drawing/2014/main" id="{99DCEF0C-6F42-9F93-CA34-2A4C85C779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2520950</xdr:colOff>
      <xdr:row>48</xdr:row>
      <xdr:rowOff>190500</xdr:rowOff>
    </xdr:from>
    <xdr:to>
      <xdr:col>0</xdr:col>
      <xdr:colOff>7518400</xdr:colOff>
      <xdr:row>62</xdr:row>
      <xdr:rowOff>88900</xdr:rowOff>
    </xdr:to>
    <xdr:graphicFrame macro="">
      <xdr:nvGraphicFramePr>
        <xdr:cNvPr id="2" name="Chart 1">
          <a:extLst>
            <a:ext uri="{FF2B5EF4-FFF2-40B4-BE49-F238E27FC236}">
              <a16:creationId xmlns:a16="http://schemas.microsoft.com/office/drawing/2014/main" id="{8FAD5BDC-E86B-8979-73CC-D25842EC42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4184650</xdr:colOff>
      <xdr:row>63</xdr:row>
      <xdr:rowOff>76200</xdr:rowOff>
    </xdr:from>
    <xdr:to>
      <xdr:col>1</xdr:col>
      <xdr:colOff>831850</xdr:colOff>
      <xdr:row>76</xdr:row>
      <xdr:rowOff>127000</xdr:rowOff>
    </xdr:to>
    <xdr:graphicFrame macro="">
      <xdr:nvGraphicFramePr>
        <xdr:cNvPr id="6" name="Chart 5">
          <a:extLst>
            <a:ext uri="{FF2B5EF4-FFF2-40B4-BE49-F238E27FC236}">
              <a16:creationId xmlns:a16="http://schemas.microsoft.com/office/drawing/2014/main" id="{0EA7659C-30EC-4381-20FE-2671930DCE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6102350</xdr:colOff>
      <xdr:row>72</xdr:row>
      <xdr:rowOff>63500</xdr:rowOff>
    </xdr:from>
    <xdr:to>
      <xdr:col>3</xdr:col>
      <xdr:colOff>812800</xdr:colOff>
      <xdr:row>87</xdr:row>
      <xdr:rowOff>158750</xdr:rowOff>
    </xdr:to>
    <xdr:graphicFrame macro="">
      <xdr:nvGraphicFramePr>
        <xdr:cNvPr id="7" name="Chart 6">
          <a:extLst>
            <a:ext uri="{FF2B5EF4-FFF2-40B4-BE49-F238E27FC236}">
              <a16:creationId xmlns:a16="http://schemas.microsoft.com/office/drawing/2014/main" id="{C4D43344-2019-284F-F25C-9925DC8BF8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0.82083</cdr:x>
      <cdr:y>0.38889</cdr:y>
    </cdr:from>
    <cdr:to>
      <cdr:x>0.92361</cdr:x>
      <cdr:y>0.46296</cdr:y>
    </cdr:to>
    <cdr:sp macro="" textlink="">
      <cdr:nvSpPr>
        <cdr:cNvPr id="2" name="TextBox 1">
          <a:extLst xmlns:a="http://schemas.openxmlformats.org/drawingml/2006/main">
            <a:ext uri="{FF2B5EF4-FFF2-40B4-BE49-F238E27FC236}">
              <a16:creationId xmlns:a16="http://schemas.microsoft.com/office/drawing/2014/main" id="{386ABFC3-CEF0-E740-46D8-1841F8906CC7}"/>
            </a:ext>
          </a:extLst>
        </cdr:cNvPr>
        <cdr:cNvSpPr txBox="1"/>
      </cdr:nvSpPr>
      <cdr:spPr>
        <a:xfrm xmlns:a="http://schemas.openxmlformats.org/drawingml/2006/main">
          <a:off x="3752850" y="1066800"/>
          <a:ext cx="469900" cy="203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313B7-D3A6-634C-8EE8-C63DF5FF8E2F}">
  <dimension ref="A1:AW100"/>
  <sheetViews>
    <sheetView topLeftCell="W71" zoomScale="78" zoomScaleNormal="78" workbookViewId="0">
      <selection activeCell="Y83" sqref="Y83"/>
    </sheetView>
  </sheetViews>
  <sheetFormatPr baseColWidth="10" defaultColWidth="11" defaultRowHeight="16"/>
  <cols>
    <col min="1" max="1" width="11" style="9"/>
    <col min="2" max="2" width="25.83203125" style="9" customWidth="1"/>
    <col min="3" max="3" width="31" style="9" customWidth="1"/>
    <col min="4" max="4" width="29.5" style="9" customWidth="1"/>
    <col min="5" max="5" width="27.33203125" style="9" customWidth="1"/>
    <col min="6" max="6" width="29.33203125" style="9" customWidth="1"/>
    <col min="7" max="7" width="32.1640625" style="9" customWidth="1"/>
    <col min="8" max="8" width="28" style="9" customWidth="1"/>
    <col min="9" max="9" width="25.1640625" style="9" customWidth="1"/>
    <col min="10" max="10" width="26.83203125" style="9" customWidth="1"/>
    <col min="11" max="11" width="24.5" style="9" customWidth="1"/>
    <col min="12" max="12" width="28.33203125" style="9" customWidth="1"/>
    <col min="13" max="13" width="26.83203125" style="9" customWidth="1"/>
    <col min="14" max="14" width="12.5" style="9" bestFit="1" customWidth="1"/>
    <col min="15" max="15" width="21" style="9" customWidth="1"/>
    <col min="16" max="16" width="23" style="9" customWidth="1"/>
    <col min="17" max="17" width="19.6640625" style="9" customWidth="1"/>
    <col min="18" max="18" width="28.1640625" style="9" customWidth="1"/>
    <col min="19" max="19" width="44.83203125" style="9" customWidth="1"/>
    <col min="20" max="20" width="113.5" style="9" bestFit="1" customWidth="1"/>
    <col min="21" max="21" width="129.6640625" style="9" customWidth="1"/>
    <col min="22" max="22" width="29.83203125" style="9" customWidth="1"/>
    <col min="23" max="23" width="38" style="9" customWidth="1"/>
    <col min="24" max="24" width="37.6640625" style="9" customWidth="1"/>
    <col min="25" max="25" width="38.6640625" style="9" customWidth="1"/>
    <col min="26" max="27" width="44.6640625" style="9" customWidth="1"/>
    <col min="28" max="28" width="37.1640625" style="9" customWidth="1"/>
    <col min="29" max="29" width="32.33203125" style="9" customWidth="1"/>
    <col min="30" max="30" width="38.5" style="9" customWidth="1"/>
    <col min="31" max="31" width="40.1640625" style="9" customWidth="1"/>
    <col min="32" max="32" width="31.33203125" style="9" customWidth="1"/>
    <col min="33" max="33" width="33" style="9" customWidth="1"/>
    <col min="34" max="34" width="44" style="9" customWidth="1"/>
    <col min="35" max="35" width="57.5" style="9" customWidth="1"/>
    <col min="36" max="36" width="45.83203125" style="9" customWidth="1"/>
    <col min="37" max="37" width="38.6640625" style="9" customWidth="1"/>
    <col min="38" max="38" width="30.5" style="9" customWidth="1"/>
    <col min="39" max="39" width="38.1640625" style="9" customWidth="1"/>
    <col min="40" max="40" width="30.1640625" style="9" customWidth="1"/>
    <col min="41" max="41" width="50.1640625" style="9" customWidth="1"/>
    <col min="42" max="42" width="75.5" style="9" customWidth="1"/>
    <col min="43" max="43" width="22.33203125" style="9" customWidth="1"/>
    <col min="44" max="44" width="35.83203125" style="9" customWidth="1"/>
    <col min="45" max="45" width="28.33203125" style="9" customWidth="1"/>
    <col min="46" max="16384" width="11" style="9"/>
  </cols>
  <sheetData>
    <row r="1" spans="1:49" ht="82.5" customHeight="1">
      <c r="A1" t="s">
        <v>38</v>
      </c>
      <c r="B1" s="1" t="s">
        <v>0</v>
      </c>
      <c r="C1" s="1" t="s">
        <v>1</v>
      </c>
      <c r="D1" s="2" t="s">
        <v>237</v>
      </c>
      <c r="E1" s="2" t="s">
        <v>2</v>
      </c>
      <c r="F1" s="2" t="s">
        <v>3</v>
      </c>
      <c r="G1" s="2" t="s">
        <v>4</v>
      </c>
      <c r="H1" s="2" t="s">
        <v>5</v>
      </c>
      <c r="I1" s="2" t="s">
        <v>6</v>
      </c>
      <c r="J1" s="2" t="s">
        <v>7</v>
      </c>
      <c r="K1" s="2" t="s">
        <v>281</v>
      </c>
      <c r="L1" s="2" t="s">
        <v>8</v>
      </c>
      <c r="M1" s="2" t="s">
        <v>9</v>
      </c>
      <c r="N1" s="2" t="s">
        <v>363</v>
      </c>
      <c r="O1" s="2" t="s">
        <v>10</v>
      </c>
      <c r="P1" s="2" t="s">
        <v>11</v>
      </c>
      <c r="Q1" s="2" t="s">
        <v>364</v>
      </c>
      <c r="R1" s="2" t="s">
        <v>12</v>
      </c>
      <c r="S1" s="2" t="s">
        <v>13</v>
      </c>
      <c r="T1" s="2" t="s">
        <v>14</v>
      </c>
      <c r="U1" s="2" t="s">
        <v>15</v>
      </c>
      <c r="V1" s="2" t="s">
        <v>16</v>
      </c>
      <c r="W1" s="2" t="s">
        <v>17</v>
      </c>
      <c r="X1" s="2" t="s">
        <v>18</v>
      </c>
      <c r="Y1" s="2" t="s">
        <v>19</v>
      </c>
      <c r="Z1" s="2" t="s">
        <v>20</v>
      </c>
      <c r="AA1" s="7" t="s">
        <v>235</v>
      </c>
      <c r="AB1" s="2" t="s">
        <v>21</v>
      </c>
      <c r="AC1" s="2" t="s">
        <v>22</v>
      </c>
      <c r="AD1" s="2" t="s">
        <v>23</v>
      </c>
      <c r="AE1" s="2" t="s">
        <v>24</v>
      </c>
      <c r="AF1" s="2" t="s">
        <v>25</v>
      </c>
      <c r="AG1" s="2" t="s">
        <v>26</v>
      </c>
      <c r="AH1" s="2" t="s">
        <v>27</v>
      </c>
      <c r="AI1" s="2" t="s">
        <v>28</v>
      </c>
      <c r="AJ1" s="32" t="s">
        <v>29</v>
      </c>
      <c r="AK1" s="2" t="s">
        <v>30</v>
      </c>
      <c r="AL1" s="2" t="s">
        <v>31</v>
      </c>
      <c r="AM1" s="2" t="s">
        <v>32</v>
      </c>
      <c r="AN1" s="2" t="s">
        <v>33</v>
      </c>
      <c r="AO1" s="2" t="s">
        <v>34</v>
      </c>
      <c r="AP1" s="2" t="s">
        <v>35</v>
      </c>
      <c r="AQ1" s="2" t="s">
        <v>36</v>
      </c>
      <c r="AR1" s="2" t="s">
        <v>37</v>
      </c>
      <c r="AS1" s="1"/>
      <c r="AT1" s="1"/>
      <c r="AU1" s="1"/>
      <c r="AV1" s="1"/>
      <c r="AW1" s="1"/>
    </row>
    <row r="2" spans="1:49" customFormat="1" ht="57">
      <c r="A2" t="s">
        <v>123</v>
      </c>
      <c r="B2" s="1">
        <v>42</v>
      </c>
      <c r="C2" s="1" t="s">
        <v>39</v>
      </c>
      <c r="D2" s="1">
        <v>12</v>
      </c>
      <c r="E2" s="1">
        <v>12</v>
      </c>
      <c r="F2" s="1" t="s">
        <v>40</v>
      </c>
      <c r="G2" s="1" t="s">
        <v>40</v>
      </c>
      <c r="H2" s="1" t="s">
        <v>41</v>
      </c>
      <c r="I2" s="1" t="s">
        <v>42</v>
      </c>
      <c r="J2" s="1" t="s">
        <v>43</v>
      </c>
      <c r="K2" s="1">
        <v>3</v>
      </c>
      <c r="L2" s="1" t="s">
        <v>44</v>
      </c>
      <c r="M2" s="1" t="s">
        <v>42</v>
      </c>
      <c r="N2" s="1">
        <v>4</v>
      </c>
      <c r="O2" s="1">
        <v>5</v>
      </c>
      <c r="P2" s="1">
        <v>4</v>
      </c>
      <c r="Q2" s="1">
        <v>5</v>
      </c>
      <c r="R2" s="1" t="s">
        <v>45</v>
      </c>
      <c r="S2" s="1" t="s">
        <v>46</v>
      </c>
      <c r="T2" s="1" t="s">
        <v>47</v>
      </c>
      <c r="U2" s="1" t="s">
        <v>48</v>
      </c>
      <c r="V2" s="1" t="s">
        <v>44</v>
      </c>
      <c r="W2" s="1"/>
      <c r="X2" s="1" t="s">
        <v>44</v>
      </c>
      <c r="Y2" s="1"/>
      <c r="Z2" s="1" t="s">
        <v>44</v>
      </c>
      <c r="AA2" s="1"/>
      <c r="AB2" s="1" t="s">
        <v>49</v>
      </c>
      <c r="AC2" s="1" t="s">
        <v>44</v>
      </c>
      <c r="AD2" s="1" t="s">
        <v>49</v>
      </c>
      <c r="AE2" s="1" t="s">
        <v>50</v>
      </c>
      <c r="AF2" s="1" t="s">
        <v>49</v>
      </c>
      <c r="AG2" s="1" t="s">
        <v>49</v>
      </c>
      <c r="AH2" s="1" t="s">
        <v>374</v>
      </c>
      <c r="AI2" s="1" t="s">
        <v>51</v>
      </c>
      <c r="AJ2" s="1" t="s">
        <v>52</v>
      </c>
      <c r="AK2" s="1" t="s">
        <v>53</v>
      </c>
      <c r="AL2" s="1" t="s">
        <v>52</v>
      </c>
      <c r="AM2" s="1" t="s">
        <v>53</v>
      </c>
      <c r="AN2" s="1" t="s">
        <v>49</v>
      </c>
      <c r="AO2" s="1" t="s">
        <v>54</v>
      </c>
      <c r="AP2" s="2" t="s">
        <v>55</v>
      </c>
      <c r="AQ2" s="1" t="s">
        <v>49</v>
      </c>
      <c r="AR2" s="1" t="s">
        <v>49</v>
      </c>
      <c r="AS2" s="1"/>
      <c r="AT2" s="4"/>
      <c r="AU2" s="1"/>
    </row>
    <row r="3" spans="1:49" customFormat="1" ht="29">
      <c r="A3" t="s">
        <v>124</v>
      </c>
      <c r="B3" s="1">
        <v>38</v>
      </c>
      <c r="C3" s="1" t="s">
        <v>39</v>
      </c>
      <c r="D3" s="1">
        <v>14</v>
      </c>
      <c r="E3" s="1">
        <v>14</v>
      </c>
      <c r="F3" s="1" t="s">
        <v>56</v>
      </c>
      <c r="G3" s="1" t="s">
        <v>57</v>
      </c>
      <c r="H3" s="1" t="s">
        <v>41</v>
      </c>
      <c r="I3" s="1" t="s">
        <v>42</v>
      </c>
      <c r="J3" s="1" t="s">
        <v>43</v>
      </c>
      <c r="K3" s="1">
        <v>10</v>
      </c>
      <c r="L3" s="1" t="s">
        <v>44</v>
      </c>
      <c r="M3" s="1" t="s">
        <v>58</v>
      </c>
      <c r="N3" s="1">
        <v>3</v>
      </c>
      <c r="O3" s="1">
        <v>5</v>
      </c>
      <c r="P3" s="1">
        <v>5</v>
      </c>
      <c r="Q3" s="1">
        <v>3</v>
      </c>
      <c r="R3" s="1" t="s">
        <v>45</v>
      </c>
      <c r="S3" s="1" t="s">
        <v>46</v>
      </c>
      <c r="T3" s="1" t="s">
        <v>47</v>
      </c>
      <c r="U3" s="1" t="s">
        <v>48</v>
      </c>
      <c r="V3" s="1" t="s">
        <v>44</v>
      </c>
      <c r="W3" s="1"/>
      <c r="X3" s="1" t="s">
        <v>49</v>
      </c>
      <c r="Y3" s="1"/>
      <c r="Z3" s="1" t="s">
        <v>44</v>
      </c>
      <c r="AA3" s="1"/>
      <c r="AB3" s="1" t="s">
        <v>49</v>
      </c>
      <c r="AC3" s="1" t="s">
        <v>49</v>
      </c>
      <c r="AD3" s="1" t="s">
        <v>49</v>
      </c>
      <c r="AE3" s="1"/>
      <c r="AF3" s="1" t="s">
        <v>44</v>
      </c>
      <c r="AG3" s="1" t="s">
        <v>44</v>
      </c>
      <c r="AH3" s="1" t="s">
        <v>59</v>
      </c>
      <c r="AI3" s="1" t="s">
        <v>60</v>
      </c>
      <c r="AJ3" s="1" t="s">
        <v>53</v>
      </c>
      <c r="AK3" s="1" t="s">
        <v>53</v>
      </c>
      <c r="AL3" s="1" t="s">
        <v>53</v>
      </c>
      <c r="AM3" s="1" t="s">
        <v>53</v>
      </c>
      <c r="AN3" s="1" t="s">
        <v>49</v>
      </c>
      <c r="AO3" s="2" t="s">
        <v>61</v>
      </c>
      <c r="AP3" s="1" t="s">
        <v>62</v>
      </c>
      <c r="AQ3" s="1" t="s">
        <v>44</v>
      </c>
      <c r="AR3" s="1" t="s">
        <v>44</v>
      </c>
      <c r="AS3" s="1"/>
      <c r="AT3" s="1"/>
      <c r="AU3" s="1"/>
    </row>
    <row r="4" spans="1:49" customFormat="1" ht="57">
      <c r="A4" t="s">
        <v>125</v>
      </c>
      <c r="B4" s="1">
        <v>41</v>
      </c>
      <c r="C4" s="1" t="s">
        <v>39</v>
      </c>
      <c r="D4" s="1">
        <v>3</v>
      </c>
      <c r="E4" s="1">
        <v>3</v>
      </c>
      <c r="F4" s="1" t="s">
        <v>56</v>
      </c>
      <c r="G4" s="1" t="s">
        <v>40</v>
      </c>
      <c r="H4" s="1" t="s">
        <v>63</v>
      </c>
      <c r="I4" s="1" t="s">
        <v>58</v>
      </c>
      <c r="J4" s="1"/>
      <c r="K4" s="1"/>
      <c r="L4" s="1" t="s">
        <v>49</v>
      </c>
      <c r="M4" s="1" t="s">
        <v>42</v>
      </c>
      <c r="N4" s="1"/>
      <c r="O4" s="1"/>
      <c r="P4" s="1"/>
      <c r="Q4" s="1"/>
      <c r="R4" s="1" t="s">
        <v>64</v>
      </c>
      <c r="S4" s="1" t="s">
        <v>65</v>
      </c>
      <c r="T4" s="1" t="s">
        <v>66</v>
      </c>
      <c r="U4" s="1" t="s">
        <v>66</v>
      </c>
      <c r="V4" s="1" t="s">
        <v>44</v>
      </c>
      <c r="W4" s="1"/>
      <c r="X4" s="1" t="s">
        <v>49</v>
      </c>
      <c r="Y4" s="1"/>
      <c r="Z4" s="1" t="s">
        <v>44</v>
      </c>
      <c r="AA4" s="1"/>
      <c r="AB4" s="1" t="s">
        <v>44</v>
      </c>
      <c r="AC4" s="1" t="s">
        <v>44</v>
      </c>
      <c r="AD4" s="1" t="s">
        <v>49</v>
      </c>
      <c r="AE4" s="1"/>
      <c r="AF4" s="1" t="s">
        <v>44</v>
      </c>
      <c r="AG4" s="1" t="s">
        <v>49</v>
      </c>
      <c r="AH4" s="1" t="s">
        <v>67</v>
      </c>
      <c r="AI4" s="1"/>
      <c r="AJ4" s="1" t="s">
        <v>53</v>
      </c>
      <c r="AK4" s="1" t="s">
        <v>53</v>
      </c>
      <c r="AL4" s="1" t="s">
        <v>53</v>
      </c>
      <c r="AM4" s="1" t="s">
        <v>53</v>
      </c>
      <c r="AN4" s="1" t="s">
        <v>49</v>
      </c>
      <c r="AO4" s="1" t="s">
        <v>54</v>
      </c>
      <c r="AP4" s="2" t="s">
        <v>68</v>
      </c>
      <c r="AQ4" s="1" t="s">
        <v>44</v>
      </c>
      <c r="AR4" s="1" t="s">
        <v>44</v>
      </c>
      <c r="AS4" s="1"/>
      <c r="AT4" s="1"/>
      <c r="AU4" s="1"/>
    </row>
    <row r="5" spans="1:49" customFormat="1" ht="113">
      <c r="A5" t="s">
        <v>126</v>
      </c>
      <c r="B5" s="1">
        <v>38</v>
      </c>
      <c r="C5" s="1" t="s">
        <v>39</v>
      </c>
      <c r="D5" s="1">
        <v>9</v>
      </c>
      <c r="E5" s="1">
        <v>9</v>
      </c>
      <c r="F5" s="1" t="s">
        <v>69</v>
      </c>
      <c r="G5" s="1" t="s">
        <v>69</v>
      </c>
      <c r="H5" s="1" t="s">
        <v>41</v>
      </c>
      <c r="I5" s="1" t="s">
        <v>58</v>
      </c>
      <c r="J5" s="1"/>
      <c r="K5" s="1"/>
      <c r="L5" s="1" t="s">
        <v>44</v>
      </c>
      <c r="M5" s="1" t="s">
        <v>42</v>
      </c>
      <c r="N5" s="1"/>
      <c r="O5" s="1"/>
      <c r="P5" s="1"/>
      <c r="Q5" s="1"/>
      <c r="R5" s="1"/>
      <c r="S5" s="1"/>
      <c r="T5" s="1" t="s">
        <v>66</v>
      </c>
      <c r="U5" s="1" t="s">
        <v>66</v>
      </c>
      <c r="V5" s="1" t="s">
        <v>44</v>
      </c>
      <c r="W5" s="1"/>
      <c r="X5" s="1" t="s">
        <v>44</v>
      </c>
      <c r="Y5" s="1" t="s">
        <v>70</v>
      </c>
      <c r="Z5" s="1" t="s">
        <v>49</v>
      </c>
      <c r="AA5" s="2" t="s">
        <v>75</v>
      </c>
      <c r="AB5" s="1" t="s">
        <v>44</v>
      </c>
      <c r="AC5" s="1" t="s">
        <v>44</v>
      </c>
      <c r="AD5" s="1" t="s">
        <v>44</v>
      </c>
      <c r="AE5" s="1"/>
      <c r="AF5" s="1" t="s">
        <v>44</v>
      </c>
      <c r="AG5" s="1" t="s">
        <v>49</v>
      </c>
      <c r="AH5" s="1" t="s">
        <v>71</v>
      </c>
      <c r="AI5" s="1" t="s">
        <v>72</v>
      </c>
      <c r="AJ5" s="1" t="s">
        <v>53</v>
      </c>
      <c r="AK5" s="1" t="s">
        <v>53</v>
      </c>
      <c r="AL5" s="1" t="s">
        <v>52</v>
      </c>
      <c r="AM5" s="1" t="s">
        <v>53</v>
      </c>
      <c r="AN5" s="1" t="s">
        <v>49</v>
      </c>
      <c r="AO5" s="1" t="s">
        <v>73</v>
      </c>
      <c r="AP5" s="2" t="s">
        <v>74</v>
      </c>
      <c r="AQ5" s="1" t="s">
        <v>49</v>
      </c>
      <c r="AR5" s="1" t="s">
        <v>49</v>
      </c>
      <c r="AS5" s="1"/>
      <c r="AT5" s="4"/>
      <c r="AU5" s="1"/>
    </row>
    <row r="6" spans="1:49" customFormat="1">
      <c r="A6" t="s">
        <v>127</v>
      </c>
      <c r="B6" s="1">
        <v>37</v>
      </c>
      <c r="C6" s="1" t="s">
        <v>39</v>
      </c>
      <c r="D6" s="1">
        <v>101</v>
      </c>
      <c r="E6" s="1">
        <v>48</v>
      </c>
      <c r="F6" s="1" t="s">
        <v>56</v>
      </c>
      <c r="G6" s="1" t="s">
        <v>40</v>
      </c>
      <c r="H6" s="1" t="s">
        <v>41</v>
      </c>
      <c r="I6" s="1" t="s">
        <v>42</v>
      </c>
      <c r="J6" s="1" t="s">
        <v>43</v>
      </c>
      <c r="K6" s="1">
        <v>36</v>
      </c>
      <c r="L6" s="1" t="s">
        <v>49</v>
      </c>
      <c r="M6" s="1" t="s">
        <v>42</v>
      </c>
      <c r="N6" s="1">
        <v>3</v>
      </c>
      <c r="O6" s="1">
        <v>1</v>
      </c>
      <c r="P6" s="1">
        <v>4</v>
      </c>
      <c r="Q6" s="1">
        <v>4</v>
      </c>
      <c r="R6" s="1" t="s">
        <v>45</v>
      </c>
      <c r="S6" s="1" t="s">
        <v>46</v>
      </c>
      <c r="T6" s="1" t="s">
        <v>66</v>
      </c>
      <c r="U6" s="1" t="s">
        <v>48</v>
      </c>
      <c r="V6" s="1" t="s">
        <v>44</v>
      </c>
      <c r="W6" s="1"/>
      <c r="X6" s="1" t="s">
        <v>44</v>
      </c>
      <c r="Y6" s="1" t="s">
        <v>70</v>
      </c>
      <c r="Z6" s="1" t="s">
        <v>44</v>
      </c>
      <c r="AA6" s="1"/>
      <c r="AB6" s="1" t="s">
        <v>44</v>
      </c>
      <c r="AC6" s="1" t="s">
        <v>44</v>
      </c>
      <c r="AD6" s="1" t="s">
        <v>44</v>
      </c>
      <c r="AE6" s="1"/>
      <c r="AF6" s="1" t="s">
        <v>44</v>
      </c>
      <c r="AG6" s="1" t="s">
        <v>44</v>
      </c>
      <c r="AH6" s="1" t="s">
        <v>76</v>
      </c>
      <c r="AI6" s="1"/>
      <c r="AJ6" s="1" t="s">
        <v>53</v>
      </c>
      <c r="AK6" s="1" t="s">
        <v>53</v>
      </c>
      <c r="AL6" s="1" t="s">
        <v>52</v>
      </c>
      <c r="AM6" s="1" t="s">
        <v>53</v>
      </c>
      <c r="AN6" s="1" t="s">
        <v>49</v>
      </c>
      <c r="AO6" s="1" t="s">
        <v>77</v>
      </c>
      <c r="AP6" s="1" t="s">
        <v>78</v>
      </c>
      <c r="AQ6" s="1" t="s">
        <v>44</v>
      </c>
      <c r="AR6" s="1" t="s">
        <v>44</v>
      </c>
      <c r="AS6" s="1"/>
      <c r="AT6" s="4"/>
      <c r="AU6" s="1"/>
    </row>
    <row r="7" spans="1:49" customFormat="1">
      <c r="A7" t="s">
        <v>128</v>
      </c>
      <c r="B7" s="1">
        <v>28</v>
      </c>
      <c r="C7" s="1" t="s">
        <v>79</v>
      </c>
      <c r="D7" s="1">
        <v>22</v>
      </c>
      <c r="E7" s="1">
        <v>22</v>
      </c>
      <c r="F7" s="1" t="s">
        <v>40</v>
      </c>
      <c r="G7" s="1" t="s">
        <v>80</v>
      </c>
      <c r="H7" s="1" t="s">
        <v>63</v>
      </c>
      <c r="I7" s="1" t="s">
        <v>58</v>
      </c>
      <c r="J7" s="1"/>
      <c r="K7" s="1"/>
      <c r="L7" s="1" t="s">
        <v>44</v>
      </c>
      <c r="M7" s="1" t="s">
        <v>58</v>
      </c>
      <c r="N7" s="1">
        <v>1</v>
      </c>
      <c r="O7" s="1">
        <v>1</v>
      </c>
      <c r="P7" s="1">
        <v>1</v>
      </c>
      <c r="Q7" s="1">
        <v>1</v>
      </c>
      <c r="R7" s="1"/>
      <c r="S7" s="1"/>
      <c r="T7" s="1" t="s">
        <v>81</v>
      </c>
      <c r="U7" s="1" t="s">
        <v>81</v>
      </c>
      <c r="V7" s="1" t="s">
        <v>49</v>
      </c>
      <c r="W7" s="1"/>
      <c r="X7" s="1" t="s">
        <v>49</v>
      </c>
      <c r="Y7" s="1" t="s">
        <v>82</v>
      </c>
      <c r="Z7" s="1" t="s">
        <v>44</v>
      </c>
      <c r="AA7" s="1"/>
      <c r="AB7" s="1" t="s">
        <v>49</v>
      </c>
      <c r="AC7" s="1" t="s">
        <v>44</v>
      </c>
      <c r="AD7" s="1" t="s">
        <v>49</v>
      </c>
      <c r="AE7" s="1" t="s">
        <v>83</v>
      </c>
      <c r="AF7" s="1" t="s">
        <v>49</v>
      </c>
      <c r="AG7" s="1" t="s">
        <v>44</v>
      </c>
      <c r="AH7" s="1"/>
      <c r="AI7" s="1"/>
      <c r="AJ7" s="1" t="s">
        <v>52</v>
      </c>
      <c r="AK7" s="1" t="s">
        <v>52</v>
      </c>
      <c r="AL7" s="1" t="s">
        <v>53</v>
      </c>
      <c r="AM7" s="1" t="s">
        <v>53</v>
      </c>
      <c r="AN7" s="1" t="s">
        <v>49</v>
      </c>
      <c r="AO7" s="1" t="s">
        <v>54</v>
      </c>
      <c r="AP7" s="1" t="s">
        <v>62</v>
      </c>
      <c r="AQ7" s="1" t="s">
        <v>44</v>
      </c>
      <c r="AR7" s="1" t="s">
        <v>44</v>
      </c>
      <c r="AS7" s="1"/>
      <c r="AT7" s="4"/>
      <c r="AU7" s="1"/>
    </row>
    <row r="8" spans="1:49" customFormat="1">
      <c r="A8" t="s">
        <v>129</v>
      </c>
      <c r="B8" s="1"/>
      <c r="C8" s="1" t="s">
        <v>39</v>
      </c>
      <c r="D8" s="1">
        <v>3</v>
      </c>
      <c r="E8" s="1">
        <v>3</v>
      </c>
      <c r="F8" s="1" t="s">
        <v>56</v>
      </c>
      <c r="G8" s="1" t="s">
        <v>40</v>
      </c>
      <c r="H8" s="1" t="s">
        <v>41</v>
      </c>
      <c r="I8" s="1" t="s">
        <v>58</v>
      </c>
      <c r="J8" s="1"/>
      <c r="K8" s="1"/>
      <c r="L8" s="1" t="s">
        <v>44</v>
      </c>
      <c r="M8" s="1" t="s">
        <v>42</v>
      </c>
      <c r="N8" s="1">
        <v>3</v>
      </c>
      <c r="O8" s="1">
        <v>3</v>
      </c>
      <c r="P8" s="1">
        <v>2</v>
      </c>
      <c r="Q8" s="1">
        <v>2</v>
      </c>
      <c r="R8" s="1" t="s">
        <v>45</v>
      </c>
      <c r="S8" s="1" t="s">
        <v>65</v>
      </c>
      <c r="T8" s="1" t="s">
        <v>66</v>
      </c>
      <c r="U8" s="1" t="s">
        <v>66</v>
      </c>
      <c r="V8" s="1" t="s">
        <v>44</v>
      </c>
      <c r="W8" s="1"/>
      <c r="X8" s="1" t="s">
        <v>44</v>
      </c>
      <c r="Y8" s="1"/>
      <c r="Z8" s="1" t="s">
        <v>44</v>
      </c>
      <c r="AA8" s="1"/>
      <c r="AB8" s="1" t="s">
        <v>44</v>
      </c>
      <c r="AC8" s="1" t="s">
        <v>44</v>
      </c>
      <c r="AD8" s="1" t="s">
        <v>44</v>
      </c>
      <c r="AE8" s="1"/>
      <c r="AF8" s="1" t="s">
        <v>44</v>
      </c>
      <c r="AG8" s="1" t="s">
        <v>44</v>
      </c>
      <c r="AH8" s="1"/>
      <c r="AI8" s="1"/>
      <c r="AJ8" s="1" t="s">
        <v>53</v>
      </c>
      <c r="AK8" s="1" t="s">
        <v>53</v>
      </c>
      <c r="AL8" s="1" t="s">
        <v>53</v>
      </c>
      <c r="AM8" s="1" t="s">
        <v>53</v>
      </c>
      <c r="AN8" s="1" t="s">
        <v>49</v>
      </c>
      <c r="AO8" s="1" t="s">
        <v>54</v>
      </c>
      <c r="AP8" s="1" t="s">
        <v>84</v>
      </c>
      <c r="AQ8" s="1" t="s">
        <v>44</v>
      </c>
      <c r="AR8" s="1" t="s">
        <v>44</v>
      </c>
      <c r="AS8" s="1"/>
      <c r="AT8" s="4"/>
      <c r="AU8" s="1"/>
    </row>
    <row r="9" spans="1:49" customFormat="1">
      <c r="A9" t="s">
        <v>130</v>
      </c>
      <c r="B9" s="1">
        <v>30</v>
      </c>
      <c r="C9" s="1" t="s">
        <v>39</v>
      </c>
      <c r="D9" s="1">
        <v>36</v>
      </c>
      <c r="E9" s="1">
        <v>36</v>
      </c>
      <c r="F9" s="1" t="s">
        <v>56</v>
      </c>
      <c r="G9" s="1" t="s">
        <v>40</v>
      </c>
      <c r="H9" s="1" t="s">
        <v>41</v>
      </c>
      <c r="I9" s="1" t="s">
        <v>42</v>
      </c>
      <c r="J9" s="1" t="s">
        <v>43</v>
      </c>
      <c r="K9" s="1">
        <v>12</v>
      </c>
      <c r="L9" s="1" t="s">
        <v>44</v>
      </c>
      <c r="M9" s="1" t="s">
        <v>42</v>
      </c>
      <c r="N9" s="1">
        <v>2</v>
      </c>
      <c r="O9" s="1">
        <v>4</v>
      </c>
      <c r="P9" s="1">
        <v>3</v>
      </c>
      <c r="Q9" s="1">
        <v>4</v>
      </c>
      <c r="R9" s="1" t="s">
        <v>45</v>
      </c>
      <c r="S9" s="1" t="s">
        <v>85</v>
      </c>
      <c r="T9" s="1" t="s">
        <v>66</v>
      </c>
      <c r="U9" s="1" t="s">
        <v>66</v>
      </c>
      <c r="V9" s="1" t="s">
        <v>44</v>
      </c>
      <c r="W9" s="1"/>
      <c r="X9" s="1" t="s">
        <v>44</v>
      </c>
      <c r="Y9" s="1" t="s">
        <v>70</v>
      </c>
      <c r="Z9" s="1" t="s">
        <v>44</v>
      </c>
      <c r="AA9" s="1"/>
      <c r="AB9" s="1" t="s">
        <v>44</v>
      </c>
      <c r="AC9" s="1" t="s">
        <v>44</v>
      </c>
      <c r="AD9" s="1" t="s">
        <v>49</v>
      </c>
      <c r="AE9" s="1"/>
      <c r="AF9" s="1" t="s">
        <v>44</v>
      </c>
      <c r="AG9" s="1" t="s">
        <v>44</v>
      </c>
      <c r="AH9" s="1" t="s">
        <v>86</v>
      </c>
      <c r="AI9" s="1" t="s">
        <v>87</v>
      </c>
      <c r="AJ9" s="1" t="s">
        <v>53</v>
      </c>
      <c r="AK9" s="1" t="s">
        <v>53</v>
      </c>
      <c r="AL9" s="1" t="s">
        <v>52</v>
      </c>
      <c r="AM9" s="1" t="s">
        <v>53</v>
      </c>
      <c r="AN9" s="1" t="s">
        <v>49</v>
      </c>
      <c r="AO9" s="1" t="s">
        <v>54</v>
      </c>
      <c r="AP9" s="1" t="s">
        <v>88</v>
      </c>
      <c r="AQ9" s="1" t="s">
        <v>44</v>
      </c>
      <c r="AR9" s="1" t="s">
        <v>44</v>
      </c>
      <c r="AS9" s="1"/>
      <c r="AT9" s="4"/>
      <c r="AU9" s="1"/>
    </row>
    <row r="10" spans="1:49" customFormat="1">
      <c r="A10" t="s">
        <v>133</v>
      </c>
      <c r="B10" s="1">
        <v>32</v>
      </c>
      <c r="C10" s="1" t="s">
        <v>79</v>
      </c>
      <c r="D10" s="1">
        <v>36</v>
      </c>
      <c r="E10" s="1">
        <v>36</v>
      </c>
      <c r="F10" s="1" t="s">
        <v>56</v>
      </c>
      <c r="G10" s="1"/>
      <c r="H10" s="1" t="s">
        <v>93</v>
      </c>
      <c r="I10" s="1" t="s">
        <v>58</v>
      </c>
      <c r="J10" s="1" t="s">
        <v>89</v>
      </c>
      <c r="K10" s="1"/>
      <c r="L10" s="1" t="s">
        <v>44</v>
      </c>
      <c r="M10" s="1" t="s">
        <v>94</v>
      </c>
      <c r="N10" s="1">
        <v>2</v>
      </c>
      <c r="O10" s="1">
        <v>2</v>
      </c>
      <c r="P10" s="1">
        <v>3</v>
      </c>
      <c r="Q10" s="1">
        <v>2</v>
      </c>
      <c r="R10" s="1" t="s">
        <v>45</v>
      </c>
      <c r="S10" s="1" t="s">
        <v>65</v>
      </c>
      <c r="T10" s="1" t="s">
        <v>47</v>
      </c>
      <c r="U10" s="1" t="s">
        <v>81</v>
      </c>
      <c r="V10" s="1" t="s">
        <v>95</v>
      </c>
      <c r="W10" s="1"/>
      <c r="X10" s="1" t="s">
        <v>49</v>
      </c>
      <c r="Y10" s="1"/>
      <c r="Z10" s="1" t="s">
        <v>44</v>
      </c>
      <c r="AA10" s="1"/>
      <c r="AB10" s="1" t="s">
        <v>49</v>
      </c>
      <c r="AC10" s="1" t="s">
        <v>49</v>
      </c>
      <c r="AD10" s="1" t="s">
        <v>44</v>
      </c>
      <c r="AE10" s="1" t="s">
        <v>96</v>
      </c>
      <c r="AF10" s="1" t="s">
        <v>44</v>
      </c>
      <c r="AG10" s="1" t="s">
        <v>49</v>
      </c>
      <c r="AH10" s="1" t="s">
        <v>97</v>
      </c>
      <c r="AI10" s="1"/>
      <c r="AJ10" s="1"/>
      <c r="AK10" s="1"/>
      <c r="AL10" s="1"/>
      <c r="AM10" s="1"/>
      <c r="AN10" s="1"/>
      <c r="AO10" s="1"/>
      <c r="AP10" s="1"/>
      <c r="AQ10" s="1"/>
      <c r="AR10" s="1"/>
      <c r="AS10" s="1"/>
      <c r="AT10" s="4"/>
      <c r="AU10" s="1"/>
    </row>
    <row r="11" spans="1:49" customFormat="1" ht="43">
      <c r="A11" t="s">
        <v>134</v>
      </c>
      <c r="B11" s="1">
        <v>35</v>
      </c>
      <c r="C11" s="1" t="s">
        <v>79</v>
      </c>
      <c r="D11" s="1">
        <v>96</v>
      </c>
      <c r="E11" s="1">
        <v>96</v>
      </c>
      <c r="F11" s="1" t="s">
        <v>56</v>
      </c>
      <c r="G11" s="1" t="s">
        <v>98</v>
      </c>
      <c r="H11" s="1" t="s">
        <v>41</v>
      </c>
      <c r="I11" s="1" t="s">
        <v>42</v>
      </c>
      <c r="J11" s="1" t="s">
        <v>43</v>
      </c>
      <c r="K11" s="1">
        <v>36</v>
      </c>
      <c r="L11" s="1" t="s">
        <v>49</v>
      </c>
      <c r="M11" s="1" t="s">
        <v>58</v>
      </c>
      <c r="N11" s="1"/>
      <c r="O11" s="1"/>
      <c r="P11" s="1"/>
      <c r="Q11" s="1"/>
      <c r="R11" s="1" t="s">
        <v>64</v>
      </c>
      <c r="S11" s="1" t="s">
        <v>90</v>
      </c>
      <c r="T11" s="1" t="s">
        <v>47</v>
      </c>
      <c r="U11" s="1" t="s">
        <v>81</v>
      </c>
      <c r="V11" s="1" t="s">
        <v>49</v>
      </c>
      <c r="W11" s="2" t="s">
        <v>99</v>
      </c>
      <c r="X11" s="1" t="s">
        <v>49</v>
      </c>
      <c r="Y11" s="1"/>
      <c r="Z11" s="1" t="s">
        <v>44</v>
      </c>
      <c r="AA11" s="1"/>
      <c r="AB11" s="1" t="s">
        <v>49</v>
      </c>
      <c r="AC11" s="1" t="s">
        <v>49</v>
      </c>
      <c r="AD11" s="1" t="s">
        <v>44</v>
      </c>
      <c r="AE11" s="1" t="s">
        <v>76</v>
      </c>
      <c r="AF11" s="1" t="s">
        <v>44</v>
      </c>
      <c r="AG11" s="1" t="s">
        <v>44</v>
      </c>
      <c r="AH11" s="1" t="s">
        <v>100</v>
      </c>
      <c r="AI11" s="1" t="s">
        <v>101</v>
      </c>
      <c r="AJ11" s="1" t="s">
        <v>52</v>
      </c>
      <c r="AK11" s="1" t="s">
        <v>52</v>
      </c>
      <c r="AL11" s="1" t="s">
        <v>102</v>
      </c>
      <c r="AM11" s="1" t="s">
        <v>53</v>
      </c>
      <c r="AN11" s="1" t="s">
        <v>49</v>
      </c>
      <c r="AO11" s="1" t="s">
        <v>54</v>
      </c>
      <c r="AP11" s="1" t="s">
        <v>84</v>
      </c>
      <c r="AQ11" s="1" t="s">
        <v>44</v>
      </c>
      <c r="AR11" s="1" t="s">
        <v>49</v>
      </c>
      <c r="AS11" s="1"/>
      <c r="AT11" s="4"/>
      <c r="AU11" s="1"/>
    </row>
    <row r="12" spans="1:49" customFormat="1">
      <c r="A12" t="s">
        <v>135</v>
      </c>
      <c r="B12" s="1">
        <v>38</v>
      </c>
      <c r="C12" s="1" t="s">
        <v>103</v>
      </c>
      <c r="D12" s="1">
        <v>180</v>
      </c>
      <c r="E12" s="1">
        <v>180</v>
      </c>
      <c r="F12" s="1" t="s">
        <v>104</v>
      </c>
      <c r="G12" s="1" t="s">
        <v>57</v>
      </c>
      <c r="H12" s="1" t="s">
        <v>63</v>
      </c>
      <c r="I12" s="1" t="s">
        <v>42</v>
      </c>
      <c r="J12" s="1" t="s">
        <v>43</v>
      </c>
      <c r="K12" s="1">
        <v>120</v>
      </c>
      <c r="L12" s="1" t="s">
        <v>95</v>
      </c>
      <c r="M12" s="1" t="s">
        <v>94</v>
      </c>
      <c r="N12" s="1">
        <v>5</v>
      </c>
      <c r="O12" s="1">
        <v>5</v>
      </c>
      <c r="P12" s="1">
        <v>5</v>
      </c>
      <c r="Q12" s="1">
        <v>5</v>
      </c>
      <c r="R12" s="1" t="s">
        <v>64</v>
      </c>
      <c r="S12" s="1" t="s">
        <v>90</v>
      </c>
      <c r="T12" s="1" t="s">
        <v>47</v>
      </c>
      <c r="U12" s="1" t="s">
        <v>105</v>
      </c>
      <c r="V12" s="1" t="s">
        <v>95</v>
      </c>
      <c r="W12" s="1"/>
      <c r="X12" s="1" t="s">
        <v>49</v>
      </c>
      <c r="Y12" s="1"/>
      <c r="Z12" s="1" t="s">
        <v>44</v>
      </c>
      <c r="AA12" s="1"/>
      <c r="AB12" s="1" t="s">
        <v>49</v>
      </c>
      <c r="AC12" s="1" t="s">
        <v>44</v>
      </c>
      <c r="AD12" s="1" t="s">
        <v>44</v>
      </c>
      <c r="AE12" s="1" t="s">
        <v>106</v>
      </c>
      <c r="AF12" s="1" t="s">
        <v>49</v>
      </c>
      <c r="AG12" s="1" t="s">
        <v>44</v>
      </c>
      <c r="AH12" s="1" t="s">
        <v>107</v>
      </c>
      <c r="AI12" s="1" t="s">
        <v>108</v>
      </c>
      <c r="AJ12" s="1" t="s">
        <v>52</v>
      </c>
      <c r="AK12" s="1" t="s">
        <v>52</v>
      </c>
      <c r="AL12" s="1" t="s">
        <v>53</v>
      </c>
      <c r="AM12" s="1" t="s">
        <v>52</v>
      </c>
      <c r="AN12" s="1" t="s">
        <v>49</v>
      </c>
      <c r="AO12" s="1" t="s">
        <v>95</v>
      </c>
      <c r="AP12" s="1" t="s">
        <v>109</v>
      </c>
      <c r="AQ12" s="1" t="s">
        <v>95</v>
      </c>
      <c r="AR12" s="1" t="s">
        <v>95</v>
      </c>
      <c r="AS12" s="1"/>
      <c r="AT12" s="4"/>
      <c r="AU12" s="1"/>
    </row>
    <row r="13" spans="1:49" customFormat="1">
      <c r="A13" t="s">
        <v>136</v>
      </c>
      <c r="B13" s="1">
        <v>13</v>
      </c>
      <c r="C13" s="1" t="s">
        <v>39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4"/>
      <c r="AU13" s="1"/>
    </row>
    <row r="14" spans="1:49" customFormat="1">
      <c r="A14" t="s">
        <v>137</v>
      </c>
      <c r="B14" s="1">
        <v>47</v>
      </c>
      <c r="C14" s="1" t="s">
        <v>79</v>
      </c>
      <c r="D14" s="1">
        <v>36</v>
      </c>
      <c r="E14" s="1">
        <v>30</v>
      </c>
      <c r="F14" s="1" t="s">
        <v>40</v>
      </c>
      <c r="G14" s="1" t="s">
        <v>40</v>
      </c>
      <c r="H14" s="1" t="s">
        <v>63</v>
      </c>
      <c r="I14" s="1" t="s">
        <v>42</v>
      </c>
      <c r="J14" s="1" t="s">
        <v>43</v>
      </c>
      <c r="K14" s="1">
        <v>24</v>
      </c>
      <c r="L14" s="1" t="s">
        <v>95</v>
      </c>
      <c r="M14" s="1" t="s">
        <v>42</v>
      </c>
      <c r="N14" s="1">
        <v>1</v>
      </c>
      <c r="O14" s="1">
        <v>2</v>
      </c>
      <c r="P14" s="1">
        <v>5</v>
      </c>
      <c r="Q14" s="1">
        <v>4</v>
      </c>
      <c r="R14" s="1" t="s">
        <v>45</v>
      </c>
      <c r="S14" s="1" t="s">
        <v>110</v>
      </c>
      <c r="T14" s="1" t="s">
        <v>81</v>
      </c>
      <c r="U14" s="1" t="s">
        <v>81</v>
      </c>
      <c r="V14" s="1" t="s">
        <v>49</v>
      </c>
      <c r="W14" s="1" t="s">
        <v>111</v>
      </c>
      <c r="X14" s="1" t="s">
        <v>49</v>
      </c>
      <c r="Y14" s="1"/>
      <c r="Z14" s="1" t="s">
        <v>44</v>
      </c>
      <c r="AA14" s="1"/>
      <c r="AB14" s="1" t="s">
        <v>44</v>
      </c>
      <c r="AC14" s="1" t="s">
        <v>49</v>
      </c>
      <c r="AD14" s="1" t="s">
        <v>49</v>
      </c>
      <c r="AE14" s="1" t="s">
        <v>112</v>
      </c>
      <c r="AF14" s="1" t="s">
        <v>44</v>
      </c>
      <c r="AG14" s="1" t="s">
        <v>44</v>
      </c>
      <c r="AH14" s="1" t="s">
        <v>112</v>
      </c>
      <c r="AI14" s="1" t="s">
        <v>113</v>
      </c>
      <c r="AJ14" s="1" t="s">
        <v>102</v>
      </c>
      <c r="AK14" s="1" t="s">
        <v>52</v>
      </c>
      <c r="AL14" s="1" t="s">
        <v>53</v>
      </c>
      <c r="AM14" s="1" t="s">
        <v>52</v>
      </c>
      <c r="AN14" s="1" t="s">
        <v>49</v>
      </c>
      <c r="AO14" s="1" t="s">
        <v>114</v>
      </c>
      <c r="AP14" s="1" t="s">
        <v>115</v>
      </c>
      <c r="AQ14" s="1" t="s">
        <v>49</v>
      </c>
      <c r="AR14" s="1" t="s">
        <v>49</v>
      </c>
      <c r="AS14" s="1"/>
      <c r="AT14" s="4"/>
      <c r="AU14" s="1"/>
    </row>
    <row r="15" spans="1:49" customFormat="1">
      <c r="A15" t="s">
        <v>138</v>
      </c>
      <c r="B15" s="1">
        <v>36</v>
      </c>
      <c r="C15" s="1" t="s">
        <v>39</v>
      </c>
      <c r="D15" s="1">
        <v>72</v>
      </c>
      <c r="E15" s="1">
        <v>72</v>
      </c>
      <c r="F15" s="1" t="s">
        <v>56</v>
      </c>
      <c r="G15" s="1" t="s">
        <v>57</v>
      </c>
      <c r="H15" s="1" t="s">
        <v>63</v>
      </c>
      <c r="I15" s="1" t="s">
        <v>42</v>
      </c>
      <c r="J15" s="1" t="s">
        <v>43</v>
      </c>
      <c r="K15" s="1">
        <v>72</v>
      </c>
      <c r="L15" s="1" t="s">
        <v>44</v>
      </c>
      <c r="M15" s="1" t="s">
        <v>42</v>
      </c>
      <c r="N15" s="1">
        <v>4</v>
      </c>
      <c r="O15" s="1">
        <v>3</v>
      </c>
      <c r="P15" s="1">
        <v>5</v>
      </c>
      <c r="Q15" s="1">
        <v>5</v>
      </c>
      <c r="R15" s="1" t="s">
        <v>117</v>
      </c>
      <c r="S15" s="1" t="s">
        <v>46</v>
      </c>
      <c r="T15" s="1" t="s">
        <v>66</v>
      </c>
      <c r="U15" s="1" t="s">
        <v>48</v>
      </c>
      <c r="V15" s="1" t="s">
        <v>44</v>
      </c>
      <c r="W15" s="1"/>
      <c r="X15" s="1" t="s">
        <v>49</v>
      </c>
      <c r="Y15" s="1"/>
      <c r="Z15" s="1" t="s">
        <v>44</v>
      </c>
      <c r="AA15" s="1"/>
      <c r="AB15" s="1" t="s">
        <v>44</v>
      </c>
      <c r="AC15" s="1" t="s">
        <v>44</v>
      </c>
      <c r="AD15" s="1" t="s">
        <v>44</v>
      </c>
      <c r="AE15" s="1"/>
      <c r="AF15" s="1" t="s">
        <v>44</v>
      </c>
      <c r="AG15" s="1" t="s">
        <v>44</v>
      </c>
      <c r="AH15" s="1" t="s">
        <v>118</v>
      </c>
      <c r="AI15" s="1" t="s">
        <v>119</v>
      </c>
      <c r="AJ15" s="1" t="s">
        <v>53</v>
      </c>
      <c r="AK15" s="1" t="s">
        <v>53</v>
      </c>
      <c r="AL15" s="1" t="s">
        <v>52</v>
      </c>
      <c r="AM15" s="1" t="s">
        <v>52</v>
      </c>
      <c r="AN15" s="1" t="s">
        <v>49</v>
      </c>
      <c r="AO15" s="1" t="s">
        <v>77</v>
      </c>
      <c r="AP15" s="1" t="s">
        <v>92</v>
      </c>
      <c r="AQ15" s="1" t="s">
        <v>44</v>
      </c>
      <c r="AR15" s="1" t="s">
        <v>44</v>
      </c>
      <c r="AS15" s="1"/>
      <c r="AT15" s="4"/>
      <c r="AU15" s="1"/>
    </row>
    <row r="16" spans="1:49" customFormat="1">
      <c r="A16" t="s">
        <v>139</v>
      </c>
      <c r="B16" s="1">
        <v>34</v>
      </c>
      <c r="C16" s="1" t="s">
        <v>39</v>
      </c>
      <c r="D16" s="1">
        <v>29</v>
      </c>
      <c r="E16" s="1">
        <v>29</v>
      </c>
      <c r="F16" s="1" t="s">
        <v>56</v>
      </c>
      <c r="G16" s="1" t="s">
        <v>57</v>
      </c>
      <c r="H16" s="1" t="s">
        <v>41</v>
      </c>
      <c r="I16" s="1" t="s">
        <v>42</v>
      </c>
      <c r="J16" s="1" t="s">
        <v>43</v>
      </c>
      <c r="K16" s="1">
        <v>24</v>
      </c>
      <c r="L16" s="1" t="s">
        <v>44</v>
      </c>
      <c r="M16" s="1" t="s">
        <v>42</v>
      </c>
      <c r="N16" s="1">
        <v>1</v>
      </c>
      <c r="O16" s="1">
        <v>1</v>
      </c>
      <c r="P16" s="1">
        <v>1</v>
      </c>
      <c r="Q16" s="1">
        <v>3</v>
      </c>
      <c r="R16" s="1" t="s">
        <v>45</v>
      </c>
      <c r="S16" s="1" t="s">
        <v>46</v>
      </c>
      <c r="T16" s="1" t="s">
        <v>47</v>
      </c>
      <c r="U16" s="1" t="s">
        <v>48</v>
      </c>
      <c r="V16" s="1" t="s">
        <v>44</v>
      </c>
      <c r="W16" s="1"/>
      <c r="X16" s="1" t="s">
        <v>44</v>
      </c>
      <c r="Y16" s="1" t="s">
        <v>70</v>
      </c>
      <c r="Z16" s="1" t="s">
        <v>44</v>
      </c>
      <c r="AA16" s="1"/>
      <c r="AB16" s="1" t="s">
        <v>44</v>
      </c>
      <c r="AC16" s="1" t="s">
        <v>44</v>
      </c>
      <c r="AD16" s="1" t="s">
        <v>44</v>
      </c>
      <c r="AE16" s="1"/>
      <c r="AF16" s="1" t="s">
        <v>44</v>
      </c>
      <c r="AG16" s="1" t="s">
        <v>44</v>
      </c>
      <c r="AH16" s="1"/>
      <c r="AI16" s="1"/>
      <c r="AJ16" s="1" t="s">
        <v>53</v>
      </c>
      <c r="AK16" s="1" t="s">
        <v>53</v>
      </c>
      <c r="AL16" s="1" t="s">
        <v>53</v>
      </c>
      <c r="AM16" s="1" t="s">
        <v>53</v>
      </c>
      <c r="AN16" s="1" t="s">
        <v>49</v>
      </c>
      <c r="AO16" s="1" t="s">
        <v>77</v>
      </c>
      <c r="AP16" s="1" t="s">
        <v>92</v>
      </c>
      <c r="AQ16" s="1" t="s">
        <v>44</v>
      </c>
      <c r="AR16" s="1" t="s">
        <v>44</v>
      </c>
      <c r="AS16" s="1"/>
      <c r="AT16" s="4"/>
      <c r="AU16" s="1"/>
    </row>
    <row r="17" spans="1:47" customFormat="1">
      <c r="A17" t="s">
        <v>140</v>
      </c>
      <c r="B17" s="1"/>
      <c r="C17" s="1" t="s">
        <v>39</v>
      </c>
      <c r="D17" s="1">
        <v>8</v>
      </c>
      <c r="E17" s="1">
        <v>8</v>
      </c>
      <c r="F17" s="1" t="s">
        <v>40</v>
      </c>
      <c r="G17" s="1" t="s">
        <v>40</v>
      </c>
      <c r="H17" s="1" t="s">
        <v>63</v>
      </c>
      <c r="I17" s="1" t="s">
        <v>120</v>
      </c>
      <c r="J17" s="1"/>
      <c r="K17" s="1"/>
      <c r="L17" s="1" t="s">
        <v>49</v>
      </c>
      <c r="M17" s="1" t="s">
        <v>94</v>
      </c>
      <c r="N17" s="1"/>
      <c r="O17" s="1"/>
      <c r="P17" s="1"/>
      <c r="Q17" s="1"/>
      <c r="R17" s="1"/>
      <c r="S17" s="1" t="s">
        <v>65</v>
      </c>
      <c r="T17" s="1" t="s">
        <v>121</v>
      </c>
      <c r="U17" s="1" t="s">
        <v>105</v>
      </c>
      <c r="V17" s="1" t="s">
        <v>49</v>
      </c>
      <c r="W17" s="1" t="s">
        <v>122</v>
      </c>
      <c r="X17" s="1" t="s">
        <v>49</v>
      </c>
      <c r="Y17" s="1"/>
      <c r="Z17" s="1" t="s">
        <v>44</v>
      </c>
      <c r="AA17" s="1"/>
      <c r="AB17" s="1" t="s">
        <v>44</v>
      </c>
      <c r="AC17" s="1"/>
      <c r="AD17" s="1"/>
      <c r="AE17" s="1"/>
      <c r="AF17" s="1" t="s">
        <v>49</v>
      </c>
      <c r="AG17" s="1" t="s">
        <v>44</v>
      </c>
      <c r="AH17" s="1"/>
      <c r="AI17" s="1"/>
      <c r="AJ17" s="1" t="s">
        <v>53</v>
      </c>
      <c r="AK17" s="1" t="s">
        <v>53</v>
      </c>
      <c r="AL17" s="1" t="s">
        <v>53</v>
      </c>
      <c r="AM17" s="1" t="s">
        <v>53</v>
      </c>
      <c r="AN17" s="1" t="s">
        <v>49</v>
      </c>
      <c r="AO17" s="1" t="s">
        <v>54</v>
      </c>
      <c r="AP17" s="1"/>
      <c r="AQ17" s="1" t="s">
        <v>49</v>
      </c>
      <c r="AR17" s="1" t="s">
        <v>49</v>
      </c>
      <c r="AS17" s="1"/>
      <c r="AT17" s="4"/>
    </row>
    <row r="18" spans="1:47" customFormat="1" ht="211">
      <c r="A18" t="s">
        <v>141</v>
      </c>
      <c r="B18" s="1">
        <v>26</v>
      </c>
      <c r="C18" s="1" t="s">
        <v>79</v>
      </c>
      <c r="D18" s="1">
        <v>10</v>
      </c>
      <c r="E18" s="1">
        <v>10</v>
      </c>
      <c r="F18" s="1" t="s">
        <v>56</v>
      </c>
      <c r="G18" s="1" t="s">
        <v>40</v>
      </c>
      <c r="H18" s="1" t="s">
        <v>41</v>
      </c>
      <c r="I18" s="1" t="s">
        <v>42</v>
      </c>
      <c r="J18" s="1" t="s">
        <v>89</v>
      </c>
      <c r="L18" s="1" t="s">
        <v>49</v>
      </c>
      <c r="M18" s="1" t="s">
        <v>42</v>
      </c>
      <c r="N18" s="1">
        <v>3</v>
      </c>
      <c r="O18" s="1">
        <v>5</v>
      </c>
      <c r="P18" s="1">
        <v>5</v>
      </c>
      <c r="Q18" s="1">
        <v>5</v>
      </c>
      <c r="R18" s="1" t="s">
        <v>45</v>
      </c>
      <c r="S18" s="1" t="s">
        <v>90</v>
      </c>
      <c r="T18" s="1" t="s">
        <v>66</v>
      </c>
      <c r="U18" s="1" t="s">
        <v>66</v>
      </c>
      <c r="V18" s="1" t="s">
        <v>44</v>
      </c>
      <c r="X18" s="1" t="s">
        <v>44</v>
      </c>
      <c r="Z18" s="1" t="s">
        <v>44</v>
      </c>
      <c r="AA18" s="1"/>
      <c r="AB18" s="1" t="s">
        <v>44</v>
      </c>
      <c r="AC18" s="1" t="s">
        <v>49</v>
      </c>
      <c r="AD18" s="1" t="s">
        <v>44</v>
      </c>
      <c r="AE18" s="1" t="s">
        <v>96</v>
      </c>
      <c r="AF18" s="1" t="s">
        <v>49</v>
      </c>
      <c r="AG18" s="1" t="s">
        <v>44</v>
      </c>
      <c r="AH18" s="6" t="s">
        <v>91</v>
      </c>
      <c r="AI18" s="6" t="s">
        <v>131</v>
      </c>
      <c r="AJ18" s="1" t="s">
        <v>53</v>
      </c>
      <c r="AK18" s="1" t="s">
        <v>53</v>
      </c>
      <c r="AL18" s="1" t="s">
        <v>52</v>
      </c>
      <c r="AM18" s="1" t="s">
        <v>52</v>
      </c>
      <c r="AN18" s="1" t="s">
        <v>132</v>
      </c>
      <c r="AO18" s="1" t="s">
        <v>54</v>
      </c>
      <c r="AP18" s="2" t="s">
        <v>92</v>
      </c>
      <c r="AQ18" s="1" t="s">
        <v>49</v>
      </c>
      <c r="AR18" s="5" t="s">
        <v>49</v>
      </c>
      <c r="AS18" s="5"/>
      <c r="AT18" s="3"/>
    </row>
    <row r="19" spans="1:47" ht="29">
      <c r="A19" s="9" t="s">
        <v>155</v>
      </c>
      <c r="B19" s="2">
        <v>44</v>
      </c>
      <c r="C19" s="2" t="s">
        <v>211</v>
      </c>
      <c r="D19" s="2">
        <v>192</v>
      </c>
      <c r="E19" s="2">
        <v>192</v>
      </c>
      <c r="F19" s="2" t="s">
        <v>213</v>
      </c>
      <c r="G19" s="2" t="s">
        <v>98</v>
      </c>
      <c r="H19" s="2" t="s">
        <v>63</v>
      </c>
      <c r="I19" s="2" t="s">
        <v>42</v>
      </c>
      <c r="J19" s="2" t="s">
        <v>223</v>
      </c>
      <c r="K19" s="2">
        <v>48</v>
      </c>
      <c r="L19" s="2" t="s">
        <v>44</v>
      </c>
      <c r="M19" s="2" t="s">
        <v>222</v>
      </c>
      <c r="N19" s="2">
        <v>1</v>
      </c>
      <c r="O19" s="2">
        <v>2</v>
      </c>
      <c r="P19" s="2">
        <v>2</v>
      </c>
      <c r="Q19" s="2">
        <v>2</v>
      </c>
      <c r="R19" s="2" t="s">
        <v>64</v>
      </c>
      <c r="S19" s="2"/>
      <c r="T19" s="2" t="s">
        <v>227</v>
      </c>
      <c r="U19" s="2" t="s">
        <v>227</v>
      </c>
      <c r="V19" s="2" t="s">
        <v>44</v>
      </c>
      <c r="W19" s="2"/>
      <c r="X19" s="2" t="s">
        <v>226</v>
      </c>
      <c r="Y19" s="2" t="s">
        <v>82</v>
      </c>
      <c r="Z19" s="2" t="s">
        <v>226</v>
      </c>
      <c r="AA19" s="2"/>
      <c r="AB19" s="2" t="s">
        <v>44</v>
      </c>
      <c r="AC19" s="2" t="s">
        <v>44</v>
      </c>
      <c r="AD19" s="2" t="s">
        <v>44</v>
      </c>
      <c r="AE19" s="2"/>
      <c r="AF19" s="2" t="s">
        <v>44</v>
      </c>
      <c r="AG19" s="2" t="s">
        <v>49</v>
      </c>
      <c r="AH19" s="2"/>
      <c r="AI19" s="2"/>
      <c r="AJ19" s="2" t="s">
        <v>102</v>
      </c>
      <c r="AK19" s="2" t="s">
        <v>53</v>
      </c>
      <c r="AL19" s="2" t="s">
        <v>102</v>
      </c>
      <c r="AM19" s="2" t="s">
        <v>53</v>
      </c>
      <c r="AN19" s="2" t="s">
        <v>44</v>
      </c>
      <c r="AO19" s="1" t="s">
        <v>114</v>
      </c>
      <c r="AP19" s="2" t="s">
        <v>368</v>
      </c>
      <c r="AQ19" s="2" t="s">
        <v>44</v>
      </c>
      <c r="AR19" s="2" t="s">
        <v>44</v>
      </c>
      <c r="AS19" s="2"/>
      <c r="AT19" s="2"/>
      <c r="AU19" s="2"/>
    </row>
    <row r="20" spans="1:47" ht="43">
      <c r="A20" s="9" t="s">
        <v>156</v>
      </c>
      <c r="B20" s="2">
        <v>40</v>
      </c>
      <c r="C20" s="2" t="s">
        <v>212</v>
      </c>
      <c r="D20" s="2">
        <v>30</v>
      </c>
      <c r="E20" s="2">
        <v>30</v>
      </c>
      <c r="F20" s="2" t="s">
        <v>214</v>
      </c>
      <c r="G20" s="2" t="s">
        <v>214</v>
      </c>
      <c r="H20" s="2" t="s">
        <v>41</v>
      </c>
      <c r="I20" s="2" t="s">
        <v>222</v>
      </c>
      <c r="J20" s="2" t="s">
        <v>224</v>
      </c>
      <c r="K20" s="2">
        <v>12</v>
      </c>
      <c r="L20" s="2" t="s">
        <v>44</v>
      </c>
      <c r="M20" s="2" t="s">
        <v>42</v>
      </c>
      <c r="N20" s="2">
        <v>1</v>
      </c>
      <c r="O20" s="2">
        <v>1</v>
      </c>
      <c r="P20" s="2">
        <v>1</v>
      </c>
      <c r="Q20" s="2">
        <v>4</v>
      </c>
      <c r="R20" s="2" t="s">
        <v>64</v>
      </c>
      <c r="S20" s="10" t="s">
        <v>90</v>
      </c>
      <c r="T20" s="2" t="s">
        <v>66</v>
      </c>
      <c r="U20" s="2" t="s">
        <v>66</v>
      </c>
      <c r="V20" s="2" t="s">
        <v>44</v>
      </c>
      <c r="W20" s="2"/>
      <c r="X20" s="2" t="s">
        <v>44</v>
      </c>
      <c r="Y20" s="2"/>
      <c r="Z20" s="2" t="s">
        <v>44</v>
      </c>
      <c r="AA20" s="2"/>
      <c r="AB20" s="2" t="s">
        <v>44</v>
      </c>
      <c r="AC20" s="2" t="s">
        <v>44</v>
      </c>
      <c r="AD20" s="2" t="s">
        <v>44</v>
      </c>
      <c r="AE20" s="2"/>
      <c r="AF20" s="2" t="s">
        <v>49</v>
      </c>
      <c r="AG20" s="2" t="s">
        <v>49</v>
      </c>
      <c r="AH20" s="11" t="s">
        <v>288</v>
      </c>
      <c r="AI20" s="2"/>
      <c r="AJ20" s="2" t="s">
        <v>53</v>
      </c>
      <c r="AK20" s="2" t="s">
        <v>53</v>
      </c>
      <c r="AL20" s="2" t="s">
        <v>52</v>
      </c>
      <c r="AM20" s="2" t="s">
        <v>52</v>
      </c>
      <c r="AN20" s="2" t="s">
        <v>49</v>
      </c>
      <c r="AO20" s="1" t="s">
        <v>54</v>
      </c>
      <c r="AP20" s="2"/>
      <c r="AQ20" s="2" t="s">
        <v>95</v>
      </c>
      <c r="AR20" s="2" t="s">
        <v>95</v>
      </c>
      <c r="AS20" s="2"/>
      <c r="AT20" s="2"/>
      <c r="AU20" s="2"/>
    </row>
    <row r="21" spans="1:47" ht="34">
      <c r="A21" s="9" t="s">
        <v>157</v>
      </c>
      <c r="B21" s="2">
        <v>29</v>
      </c>
      <c r="C21" s="2" t="s">
        <v>212</v>
      </c>
      <c r="D21" s="2">
        <v>33</v>
      </c>
      <c r="E21" s="2">
        <v>27</v>
      </c>
      <c r="F21" s="2" t="s">
        <v>57</v>
      </c>
      <c r="G21" s="2" t="s">
        <v>218</v>
      </c>
      <c r="H21" s="2" t="s">
        <v>63</v>
      </c>
      <c r="I21" s="2" t="s">
        <v>42</v>
      </c>
      <c r="J21" s="2" t="s">
        <v>223</v>
      </c>
      <c r="K21" s="2">
        <v>13</v>
      </c>
      <c r="L21" s="2" t="s">
        <v>226</v>
      </c>
      <c r="M21" s="2" t="s">
        <v>42</v>
      </c>
      <c r="N21" s="2">
        <v>2</v>
      </c>
      <c r="O21" s="2">
        <v>1</v>
      </c>
      <c r="P21" s="2">
        <v>2</v>
      </c>
      <c r="Q21" s="2">
        <v>4</v>
      </c>
      <c r="R21" s="2" t="s">
        <v>64</v>
      </c>
      <c r="S21" s="2" t="s">
        <v>90</v>
      </c>
      <c r="T21" s="2" t="s">
        <v>47</v>
      </c>
      <c r="U21" s="2" t="s">
        <v>121</v>
      </c>
      <c r="V21" s="2" t="s">
        <v>226</v>
      </c>
      <c r="W21" s="8" t="s">
        <v>241</v>
      </c>
      <c r="X21" s="2" t="s">
        <v>226</v>
      </c>
      <c r="Y21" s="2"/>
      <c r="Z21" s="2" t="s">
        <v>44</v>
      </c>
      <c r="AA21" s="2"/>
      <c r="AB21" s="2"/>
      <c r="AC21" s="2" t="s">
        <v>44</v>
      </c>
      <c r="AD21" s="2">
        <v>0</v>
      </c>
      <c r="AE21" s="2"/>
      <c r="AF21" s="2" t="s">
        <v>49</v>
      </c>
      <c r="AG21" s="2"/>
      <c r="AH21" s="11" t="s">
        <v>289</v>
      </c>
      <c r="AI21" s="12" t="s">
        <v>279</v>
      </c>
      <c r="AJ21" s="2" t="s">
        <v>53</v>
      </c>
      <c r="AK21" s="2" t="s">
        <v>53</v>
      </c>
      <c r="AL21" s="2" t="s">
        <v>53</v>
      </c>
      <c r="AM21" s="2" t="s">
        <v>53</v>
      </c>
      <c r="AN21" s="2" t="s">
        <v>49</v>
      </c>
      <c r="AO21" s="2" t="s">
        <v>365</v>
      </c>
      <c r="AP21" s="2" t="s">
        <v>62</v>
      </c>
      <c r="AQ21" s="2" t="s">
        <v>44</v>
      </c>
      <c r="AR21" s="2" t="s">
        <v>44</v>
      </c>
      <c r="AS21" s="2"/>
      <c r="AT21" s="2"/>
      <c r="AU21" s="2"/>
    </row>
    <row r="22" spans="1:47" ht="51">
      <c r="A22" s="9" t="s">
        <v>158</v>
      </c>
      <c r="B22" s="2">
        <v>27</v>
      </c>
      <c r="C22" s="2" t="s">
        <v>211</v>
      </c>
      <c r="D22" s="2">
        <v>15</v>
      </c>
      <c r="E22" s="2">
        <v>15</v>
      </c>
      <c r="F22" s="2" t="s">
        <v>57</v>
      </c>
      <c r="G22" s="2" t="s">
        <v>218</v>
      </c>
      <c r="H22" s="2" t="s">
        <v>63</v>
      </c>
      <c r="I22" s="2" t="s">
        <v>58</v>
      </c>
      <c r="J22" s="2"/>
      <c r="K22" s="2"/>
      <c r="L22" s="2" t="s">
        <v>44</v>
      </c>
      <c r="M22" s="2" t="s">
        <v>42</v>
      </c>
      <c r="N22" s="2">
        <v>1</v>
      </c>
      <c r="O22" s="2">
        <v>1</v>
      </c>
      <c r="P22" s="2">
        <v>1</v>
      </c>
      <c r="Q22" s="2"/>
      <c r="R22" s="2"/>
      <c r="S22" s="2"/>
      <c r="T22" s="2" t="s">
        <v>121</v>
      </c>
      <c r="U22" s="2" t="s">
        <v>121</v>
      </c>
      <c r="V22" s="2" t="s">
        <v>226</v>
      </c>
      <c r="W22" s="8" t="s">
        <v>242</v>
      </c>
      <c r="X22" s="2" t="s">
        <v>226</v>
      </c>
      <c r="Y22" s="2"/>
      <c r="Z22" s="2"/>
      <c r="AA22" s="2"/>
      <c r="AB22" s="2" t="s">
        <v>49</v>
      </c>
      <c r="AC22" s="2" t="s">
        <v>44</v>
      </c>
      <c r="AD22" s="2" t="s">
        <v>49</v>
      </c>
      <c r="AE22" s="8" t="s">
        <v>290</v>
      </c>
      <c r="AF22" s="2" t="s">
        <v>49</v>
      </c>
      <c r="AG22" s="2" t="s">
        <v>44</v>
      </c>
      <c r="AH22" s="11" t="s">
        <v>291</v>
      </c>
      <c r="AI22" s="8" t="s">
        <v>292</v>
      </c>
      <c r="AJ22" s="2" t="s">
        <v>52</v>
      </c>
      <c r="AK22" s="2" t="s">
        <v>52</v>
      </c>
      <c r="AL22" s="2" t="s">
        <v>102</v>
      </c>
      <c r="AM22" s="2" t="s">
        <v>52</v>
      </c>
      <c r="AN22" s="2" t="s">
        <v>49</v>
      </c>
      <c r="AO22" s="1" t="s">
        <v>54</v>
      </c>
      <c r="AP22" s="2" t="s">
        <v>293</v>
      </c>
      <c r="AQ22" s="2" t="s">
        <v>236</v>
      </c>
      <c r="AR22" s="2" t="s">
        <v>49</v>
      </c>
      <c r="AS22" s="2"/>
      <c r="AT22" s="2"/>
      <c r="AU22" s="2"/>
    </row>
    <row r="23" spans="1:47" ht="29">
      <c r="A23" s="9" t="s">
        <v>159</v>
      </c>
      <c r="B23" s="2">
        <v>40</v>
      </c>
      <c r="C23" s="2" t="s">
        <v>79</v>
      </c>
      <c r="D23" s="2">
        <v>24</v>
      </c>
      <c r="E23" s="2">
        <v>24</v>
      </c>
      <c r="F23" s="2" t="s">
        <v>214</v>
      </c>
      <c r="G23" s="2" t="s">
        <v>218</v>
      </c>
      <c r="H23" s="2" t="s">
        <v>41</v>
      </c>
      <c r="I23" s="2" t="s">
        <v>42</v>
      </c>
      <c r="J23" s="2" t="s">
        <v>223</v>
      </c>
      <c r="K23" s="2">
        <v>15</v>
      </c>
      <c r="L23" s="2" t="s">
        <v>226</v>
      </c>
      <c r="M23" s="2" t="s">
        <v>42</v>
      </c>
      <c r="N23" s="2">
        <v>2</v>
      </c>
      <c r="O23" s="2">
        <v>3</v>
      </c>
      <c r="P23" s="2">
        <v>2</v>
      </c>
      <c r="Q23" s="2">
        <v>2</v>
      </c>
      <c r="R23" s="10" t="s">
        <v>233</v>
      </c>
      <c r="S23" s="2" t="s">
        <v>110</v>
      </c>
      <c r="T23" s="2" t="s">
        <v>47</v>
      </c>
      <c r="U23" s="2" t="s">
        <v>47</v>
      </c>
      <c r="V23" s="2" t="s">
        <v>226</v>
      </c>
      <c r="W23" s="2" t="s">
        <v>142</v>
      </c>
      <c r="X23" s="2" t="s">
        <v>44</v>
      </c>
      <c r="Y23" s="2" t="s">
        <v>230</v>
      </c>
      <c r="Z23" s="2" t="s">
        <v>226</v>
      </c>
      <c r="AA23" s="2"/>
      <c r="AB23" s="2" t="s">
        <v>49</v>
      </c>
      <c r="AC23" s="2" t="s">
        <v>49</v>
      </c>
      <c r="AD23" s="2" t="s">
        <v>49</v>
      </c>
      <c r="AE23" s="2" t="s">
        <v>143</v>
      </c>
      <c r="AF23" s="2" t="s">
        <v>44</v>
      </c>
      <c r="AG23" s="2" t="s">
        <v>44</v>
      </c>
      <c r="AH23" s="2" t="s">
        <v>144</v>
      </c>
      <c r="AI23" s="2"/>
      <c r="AJ23" s="2" t="s">
        <v>52</v>
      </c>
      <c r="AK23" s="2" t="s">
        <v>53</v>
      </c>
      <c r="AL23" s="2" t="s">
        <v>52</v>
      </c>
      <c r="AM23" s="2" t="s">
        <v>52</v>
      </c>
      <c r="AN23" s="2" t="s">
        <v>49</v>
      </c>
      <c r="AO23" s="2" t="s">
        <v>77</v>
      </c>
      <c r="AP23" s="2" t="s">
        <v>62</v>
      </c>
      <c r="AQ23" s="2" t="s">
        <v>49</v>
      </c>
      <c r="AR23" s="2" t="s">
        <v>49</v>
      </c>
      <c r="AS23" s="2"/>
      <c r="AT23" s="2"/>
      <c r="AU23" s="2"/>
    </row>
    <row r="24" spans="1:47" ht="359">
      <c r="A24" s="9" t="s">
        <v>160</v>
      </c>
      <c r="B24" s="2">
        <v>34</v>
      </c>
      <c r="C24" s="2" t="s">
        <v>212</v>
      </c>
      <c r="D24" s="2">
        <v>98</v>
      </c>
      <c r="E24" s="2">
        <v>98</v>
      </c>
      <c r="F24" s="2" t="s">
        <v>57</v>
      </c>
      <c r="G24" s="2" t="s">
        <v>219</v>
      </c>
      <c r="H24" s="2" t="s">
        <v>41</v>
      </c>
      <c r="I24" s="2" t="s">
        <v>42</v>
      </c>
      <c r="J24" s="2" t="s">
        <v>223</v>
      </c>
      <c r="K24" s="2">
        <v>48</v>
      </c>
      <c r="L24" s="2" t="s">
        <v>226</v>
      </c>
      <c r="M24" s="2" t="s">
        <v>42</v>
      </c>
      <c r="N24" s="2">
        <v>3</v>
      </c>
      <c r="O24" s="2">
        <v>3</v>
      </c>
      <c r="P24" s="2">
        <v>3</v>
      </c>
      <c r="Q24" s="2">
        <v>2</v>
      </c>
      <c r="R24" s="2" t="s">
        <v>45</v>
      </c>
      <c r="S24" s="2" t="s">
        <v>90</v>
      </c>
      <c r="T24" s="2" t="s">
        <v>66</v>
      </c>
      <c r="U24" s="2" t="s">
        <v>47</v>
      </c>
      <c r="V24" s="2" t="s">
        <v>226</v>
      </c>
      <c r="W24" s="2" t="s">
        <v>145</v>
      </c>
      <c r="X24" s="2" t="s">
        <v>44</v>
      </c>
      <c r="Y24" s="2" t="s">
        <v>146</v>
      </c>
      <c r="Z24" s="2" t="s">
        <v>226</v>
      </c>
      <c r="AA24" s="2" t="s">
        <v>147</v>
      </c>
      <c r="AB24" s="2" t="s">
        <v>49</v>
      </c>
      <c r="AC24" s="2" t="s">
        <v>44</v>
      </c>
      <c r="AD24" s="2" t="s">
        <v>49</v>
      </c>
      <c r="AE24" s="2" t="s">
        <v>148</v>
      </c>
      <c r="AF24" s="2" t="s">
        <v>49</v>
      </c>
      <c r="AG24" s="2" t="s">
        <v>49</v>
      </c>
      <c r="AH24" s="2" t="s">
        <v>284</v>
      </c>
      <c r="AI24" s="2" t="s">
        <v>285</v>
      </c>
      <c r="AJ24" s="2" t="s">
        <v>52</v>
      </c>
      <c r="AK24" s="2" t="s">
        <v>102</v>
      </c>
      <c r="AL24" s="2" t="s">
        <v>52</v>
      </c>
      <c r="AM24" s="2" t="s">
        <v>52</v>
      </c>
      <c r="AN24" s="2" t="s">
        <v>44</v>
      </c>
      <c r="AO24" s="2" t="s">
        <v>367</v>
      </c>
      <c r="AP24" s="2" t="s">
        <v>376</v>
      </c>
      <c r="AQ24" s="2" t="s">
        <v>49</v>
      </c>
      <c r="AR24" s="2" t="s">
        <v>44</v>
      </c>
      <c r="AS24" s="2"/>
      <c r="AT24" s="2"/>
      <c r="AU24" s="2"/>
    </row>
    <row r="25" spans="1:47" ht="51">
      <c r="A25" s="9" t="s">
        <v>161</v>
      </c>
      <c r="B25" s="2">
        <v>31</v>
      </c>
      <c r="C25" s="2" t="s">
        <v>212</v>
      </c>
      <c r="D25" s="2">
        <v>36</v>
      </c>
      <c r="E25" s="2">
        <v>26</v>
      </c>
      <c r="F25" s="2" t="s">
        <v>57</v>
      </c>
      <c r="G25" s="2" t="s">
        <v>98</v>
      </c>
      <c r="H25" s="2" t="s">
        <v>41</v>
      </c>
      <c r="I25" s="2" t="s">
        <v>42</v>
      </c>
      <c r="J25" s="2" t="s">
        <v>223</v>
      </c>
      <c r="K25" s="2">
        <v>13</v>
      </c>
      <c r="L25" s="2" t="s">
        <v>226</v>
      </c>
      <c r="M25" s="2" t="s">
        <v>42</v>
      </c>
      <c r="N25" s="2">
        <v>3</v>
      </c>
      <c r="O25" s="2">
        <v>3</v>
      </c>
      <c r="P25" s="2">
        <v>2</v>
      </c>
      <c r="Q25" s="2">
        <v>4</v>
      </c>
      <c r="R25" s="2" t="s">
        <v>45</v>
      </c>
      <c r="S25" s="2" t="s">
        <v>46</v>
      </c>
      <c r="T25" s="2" t="s">
        <v>47</v>
      </c>
      <c r="U25" s="2" t="s">
        <v>121</v>
      </c>
      <c r="V25" s="2" t="s">
        <v>226</v>
      </c>
      <c r="W25" s="8" t="s">
        <v>241</v>
      </c>
      <c r="X25" s="2" t="s">
        <v>44</v>
      </c>
      <c r="Y25" s="8" t="s">
        <v>266</v>
      </c>
      <c r="Z25" s="2" t="s">
        <v>44</v>
      </c>
      <c r="AA25" s="2"/>
      <c r="AB25" s="2"/>
      <c r="AC25" s="2" t="s">
        <v>44</v>
      </c>
      <c r="AD25" s="2"/>
      <c r="AE25" s="12" t="s">
        <v>294</v>
      </c>
      <c r="AF25" s="2" t="s">
        <v>49</v>
      </c>
      <c r="AG25" s="2" t="s">
        <v>49</v>
      </c>
      <c r="AH25" s="11" t="s">
        <v>295</v>
      </c>
      <c r="AI25" s="9" t="s">
        <v>296</v>
      </c>
      <c r="AJ25" s="2" t="s">
        <v>52</v>
      </c>
      <c r="AK25" s="2" t="s">
        <v>52</v>
      </c>
      <c r="AL25" s="2" t="s">
        <v>52</v>
      </c>
      <c r="AM25" s="2" t="s">
        <v>52</v>
      </c>
      <c r="AN25" s="2" t="s">
        <v>44</v>
      </c>
      <c r="AO25" s="2" t="s">
        <v>77</v>
      </c>
      <c r="AP25" s="8" t="s">
        <v>297</v>
      </c>
      <c r="AQ25" s="2" t="s">
        <v>44</v>
      </c>
      <c r="AR25" s="2" t="s">
        <v>44</v>
      </c>
      <c r="AS25" s="2"/>
      <c r="AT25" s="2"/>
      <c r="AU25" s="2"/>
    </row>
    <row r="26" spans="1:47" ht="17">
      <c r="A26" s="9" t="s">
        <v>162</v>
      </c>
      <c r="B26" s="2">
        <v>35</v>
      </c>
      <c r="C26" s="2" t="s">
        <v>79</v>
      </c>
      <c r="D26" s="2">
        <v>24</v>
      </c>
      <c r="E26" s="2">
        <v>24</v>
      </c>
      <c r="F26" s="2" t="s">
        <v>213</v>
      </c>
      <c r="G26" s="2" t="s">
        <v>104</v>
      </c>
      <c r="H26" s="2" t="s">
        <v>41</v>
      </c>
      <c r="I26" s="2" t="s">
        <v>42</v>
      </c>
      <c r="J26" s="2" t="s">
        <v>89</v>
      </c>
      <c r="K26" s="2">
        <v>12</v>
      </c>
      <c r="L26" s="2" t="s">
        <v>226</v>
      </c>
      <c r="M26" s="2" t="s">
        <v>42</v>
      </c>
      <c r="N26" s="2">
        <v>5</v>
      </c>
      <c r="O26" s="2">
        <v>5</v>
      </c>
      <c r="P26" s="2">
        <v>5</v>
      </c>
      <c r="Q26" s="2">
        <v>5</v>
      </c>
      <c r="R26" s="2" t="s">
        <v>117</v>
      </c>
      <c r="S26" s="2" t="s">
        <v>234</v>
      </c>
      <c r="T26" s="2" t="s">
        <v>66</v>
      </c>
      <c r="U26" s="2" t="s">
        <v>66</v>
      </c>
      <c r="V26" s="2" t="s">
        <v>44</v>
      </c>
      <c r="W26" s="2" t="s">
        <v>44</v>
      </c>
      <c r="X26" s="2" t="s">
        <v>226</v>
      </c>
      <c r="Y26" s="2"/>
      <c r="Z26" s="2" t="s">
        <v>44</v>
      </c>
      <c r="AA26" s="2"/>
      <c r="AB26" s="2" t="s">
        <v>49</v>
      </c>
      <c r="AC26" s="2" t="s">
        <v>44</v>
      </c>
      <c r="AD26" s="2" t="s">
        <v>49</v>
      </c>
      <c r="AE26" s="2" t="s">
        <v>276</v>
      </c>
      <c r="AF26" s="2" t="s">
        <v>49</v>
      </c>
      <c r="AG26" s="2" t="s">
        <v>44</v>
      </c>
      <c r="AH26" s="11" t="s">
        <v>276</v>
      </c>
      <c r="AI26" s="2"/>
      <c r="AJ26" s="2" t="s">
        <v>52</v>
      </c>
      <c r="AK26" s="2" t="s">
        <v>53</v>
      </c>
      <c r="AL26" s="2" t="s">
        <v>52</v>
      </c>
      <c r="AM26" s="2" t="s">
        <v>366</v>
      </c>
      <c r="AN26" s="2" t="s">
        <v>49</v>
      </c>
      <c r="AO26" s="2" t="s">
        <v>54</v>
      </c>
      <c r="AP26" s="2" t="s">
        <v>377</v>
      </c>
      <c r="AQ26" s="2" t="s">
        <v>44</v>
      </c>
      <c r="AR26" s="2" t="s">
        <v>44</v>
      </c>
      <c r="AS26" s="2"/>
      <c r="AT26" s="2"/>
      <c r="AU26" s="2"/>
    </row>
    <row r="27" spans="1:47" ht="17">
      <c r="A27" s="9" t="s">
        <v>163</v>
      </c>
      <c r="B27" s="2">
        <v>34</v>
      </c>
      <c r="C27" s="2" t="s">
        <v>79</v>
      </c>
      <c r="D27" s="2">
        <v>13</v>
      </c>
      <c r="E27" s="2">
        <v>13</v>
      </c>
      <c r="F27" s="2" t="s">
        <v>57</v>
      </c>
      <c r="G27" s="2" t="s">
        <v>218</v>
      </c>
      <c r="H27" s="2" t="s">
        <v>41</v>
      </c>
      <c r="I27" s="2" t="s">
        <v>94</v>
      </c>
      <c r="J27" s="2"/>
      <c r="K27" s="2"/>
      <c r="L27" s="2" t="s">
        <v>44</v>
      </c>
      <c r="M27" s="2" t="s">
        <v>42</v>
      </c>
      <c r="N27" s="2"/>
      <c r="O27" s="2"/>
      <c r="P27" s="2"/>
      <c r="Q27" s="2"/>
      <c r="R27" s="2"/>
      <c r="S27" s="2"/>
      <c r="T27" s="2" t="s">
        <v>66</v>
      </c>
      <c r="U27" s="2" t="s">
        <v>66</v>
      </c>
      <c r="V27" s="2"/>
      <c r="W27" s="2"/>
      <c r="X27" s="2" t="s">
        <v>44</v>
      </c>
      <c r="Y27" s="2"/>
      <c r="Z27" s="2"/>
      <c r="AA27" s="2"/>
      <c r="AB27" s="2"/>
      <c r="AC27" s="2"/>
      <c r="AD27" s="2"/>
      <c r="AE27" s="8" t="s">
        <v>298</v>
      </c>
      <c r="AF27" s="2" t="s">
        <v>49</v>
      </c>
      <c r="AG27" s="2" t="s">
        <v>44</v>
      </c>
      <c r="AH27" s="2"/>
      <c r="AI27" s="2"/>
      <c r="AJ27" s="2" t="s">
        <v>53</v>
      </c>
      <c r="AK27" s="2" t="s">
        <v>53</v>
      </c>
      <c r="AL27" s="2" t="s">
        <v>53</v>
      </c>
      <c r="AM27" s="2" t="s">
        <v>52</v>
      </c>
      <c r="AN27" s="2" t="s">
        <v>49</v>
      </c>
      <c r="AO27" s="2" t="s">
        <v>54</v>
      </c>
      <c r="AP27" s="2" t="s">
        <v>378</v>
      </c>
      <c r="AQ27" s="2"/>
      <c r="AR27" s="2"/>
      <c r="AS27" s="2"/>
      <c r="AT27" s="2"/>
      <c r="AU27" s="2"/>
    </row>
    <row r="28" spans="1:47" ht="31">
      <c r="A28" s="9" t="s">
        <v>164</v>
      </c>
      <c r="B28" s="2"/>
      <c r="C28" s="2" t="s">
        <v>79</v>
      </c>
      <c r="D28" s="2">
        <v>24</v>
      </c>
      <c r="E28" s="2">
        <v>24</v>
      </c>
      <c r="F28" s="2" t="s">
        <v>213</v>
      </c>
      <c r="G28" s="2" t="s">
        <v>104</v>
      </c>
      <c r="H28" s="2" t="s">
        <v>63</v>
      </c>
      <c r="I28" s="2" t="s">
        <v>94</v>
      </c>
      <c r="J28" s="2" t="s">
        <v>89</v>
      </c>
      <c r="K28" s="8"/>
      <c r="L28" s="2" t="s">
        <v>44</v>
      </c>
      <c r="M28" s="2" t="s">
        <v>58</v>
      </c>
      <c r="N28" s="2">
        <v>3</v>
      </c>
      <c r="O28" s="2">
        <v>5</v>
      </c>
      <c r="P28" s="2">
        <v>1</v>
      </c>
      <c r="Q28" s="2">
        <v>4</v>
      </c>
      <c r="R28" s="2" t="s">
        <v>117</v>
      </c>
      <c r="S28" s="2" t="s">
        <v>46</v>
      </c>
      <c r="T28" s="2" t="s">
        <v>121</v>
      </c>
      <c r="U28" s="2" t="s">
        <v>227</v>
      </c>
      <c r="V28" s="2" t="s">
        <v>226</v>
      </c>
      <c r="W28" s="13" t="s">
        <v>264</v>
      </c>
      <c r="X28" s="2" t="s">
        <v>226</v>
      </c>
      <c r="Y28" s="8" t="s">
        <v>267</v>
      </c>
      <c r="Z28" s="2" t="s">
        <v>44</v>
      </c>
      <c r="AA28" s="2" t="s">
        <v>44</v>
      </c>
      <c r="AB28" s="2" t="s">
        <v>49</v>
      </c>
      <c r="AC28" s="2" t="s">
        <v>44</v>
      </c>
      <c r="AD28" s="2" t="s">
        <v>49</v>
      </c>
      <c r="AE28" s="8" t="s">
        <v>291</v>
      </c>
      <c r="AF28" s="2" t="s">
        <v>49</v>
      </c>
      <c r="AG28" s="2" t="s">
        <v>49</v>
      </c>
      <c r="AH28" s="11" t="s">
        <v>299</v>
      </c>
      <c r="AI28" s="2" t="s">
        <v>300</v>
      </c>
      <c r="AJ28" s="2" t="s">
        <v>53</v>
      </c>
      <c r="AK28" s="2" t="s">
        <v>53</v>
      </c>
      <c r="AL28" s="2" t="s">
        <v>53</v>
      </c>
      <c r="AM28" s="2" t="s">
        <v>53</v>
      </c>
      <c r="AN28" s="2" t="s">
        <v>49</v>
      </c>
      <c r="AO28" s="2" t="s">
        <v>54</v>
      </c>
      <c r="AP28" s="2" t="s">
        <v>276</v>
      </c>
      <c r="AQ28" s="2" t="s">
        <v>44</v>
      </c>
      <c r="AR28" s="2" t="s">
        <v>44</v>
      </c>
      <c r="AS28" s="2"/>
      <c r="AT28" s="2"/>
      <c r="AU28" s="2"/>
    </row>
    <row r="29" spans="1:47" ht="17">
      <c r="A29" s="9" t="s">
        <v>165</v>
      </c>
      <c r="B29" s="2">
        <v>37</v>
      </c>
      <c r="C29" s="2" t="s">
        <v>79</v>
      </c>
      <c r="D29" s="2">
        <v>17</v>
      </c>
      <c r="E29" s="2">
        <v>17</v>
      </c>
      <c r="F29" s="2" t="s">
        <v>215</v>
      </c>
      <c r="G29" s="2" t="s">
        <v>218</v>
      </c>
      <c r="H29" s="2" t="s">
        <v>63</v>
      </c>
      <c r="I29" s="2" t="s">
        <v>58</v>
      </c>
      <c r="J29" s="2"/>
      <c r="K29" s="2"/>
      <c r="L29" s="2" t="s">
        <v>44</v>
      </c>
      <c r="M29" s="2" t="s">
        <v>58</v>
      </c>
      <c r="N29" s="2">
        <v>1</v>
      </c>
      <c r="O29" s="2">
        <v>1</v>
      </c>
      <c r="P29" s="2">
        <v>1</v>
      </c>
      <c r="Q29" s="2">
        <v>1</v>
      </c>
      <c r="R29" s="2"/>
      <c r="S29" s="2"/>
      <c r="T29" s="2" t="s">
        <v>227</v>
      </c>
      <c r="U29" s="2" t="s">
        <v>229</v>
      </c>
      <c r="V29" s="2" t="s">
        <v>226</v>
      </c>
      <c r="W29" s="8" t="s">
        <v>243</v>
      </c>
      <c r="X29" s="2" t="s">
        <v>226</v>
      </c>
      <c r="Y29" s="2"/>
      <c r="Z29" s="2" t="s">
        <v>44</v>
      </c>
      <c r="AA29" s="2"/>
      <c r="AB29" s="2" t="s">
        <v>49</v>
      </c>
      <c r="AC29" s="2" t="s">
        <v>44</v>
      </c>
      <c r="AD29" s="2" t="s">
        <v>49</v>
      </c>
      <c r="AE29" s="8" t="s">
        <v>301</v>
      </c>
      <c r="AF29" s="2" t="s">
        <v>49</v>
      </c>
      <c r="AG29" s="2" t="s">
        <v>44</v>
      </c>
      <c r="AH29" s="11" t="s">
        <v>291</v>
      </c>
      <c r="AI29" s="8"/>
      <c r="AJ29" s="2" t="s">
        <v>102</v>
      </c>
      <c r="AK29" s="2" t="s">
        <v>53</v>
      </c>
      <c r="AL29" s="2" t="s">
        <v>102</v>
      </c>
      <c r="AM29" s="2" t="s">
        <v>53</v>
      </c>
      <c r="AN29" s="2" t="s">
        <v>49</v>
      </c>
      <c r="AO29" s="2" t="s">
        <v>54</v>
      </c>
      <c r="AP29" s="2" t="s">
        <v>369</v>
      </c>
      <c r="AQ29" s="2" t="s">
        <v>49</v>
      </c>
      <c r="AR29" s="2"/>
      <c r="AS29" s="2"/>
      <c r="AT29" s="2"/>
      <c r="AU29" s="2"/>
    </row>
    <row r="30" spans="1:47" ht="29">
      <c r="A30" s="9" t="s">
        <v>166</v>
      </c>
      <c r="B30" s="2">
        <v>27</v>
      </c>
      <c r="C30" s="2" t="s">
        <v>79</v>
      </c>
      <c r="D30" s="2">
        <v>4</v>
      </c>
      <c r="E30" s="2">
        <v>4</v>
      </c>
      <c r="F30" s="2" t="s">
        <v>57</v>
      </c>
      <c r="G30" s="2" t="s">
        <v>218</v>
      </c>
      <c r="H30" s="2" t="s">
        <v>63</v>
      </c>
      <c r="I30" s="2" t="s">
        <v>42</v>
      </c>
      <c r="J30" s="2" t="s">
        <v>223</v>
      </c>
      <c r="K30" s="2">
        <v>1</v>
      </c>
      <c r="L30" s="2" t="s">
        <v>95</v>
      </c>
      <c r="M30" s="2" t="s">
        <v>42</v>
      </c>
      <c r="N30" s="2">
        <v>1</v>
      </c>
      <c r="O30" s="2">
        <v>1</v>
      </c>
      <c r="P30" s="2">
        <v>1</v>
      </c>
      <c r="Q30" s="2">
        <v>5</v>
      </c>
      <c r="R30" s="2" t="s">
        <v>45</v>
      </c>
      <c r="S30" s="2" t="s">
        <v>110</v>
      </c>
      <c r="T30" s="2" t="s">
        <v>121</v>
      </c>
      <c r="U30" s="2" t="s">
        <v>121</v>
      </c>
      <c r="V30" s="2" t="s">
        <v>226</v>
      </c>
      <c r="W30" s="2"/>
      <c r="X30" s="2" t="s">
        <v>226</v>
      </c>
      <c r="Y30" s="2"/>
      <c r="Z30" s="2" t="s">
        <v>44</v>
      </c>
      <c r="AA30" s="2"/>
      <c r="AB30" s="2" t="s">
        <v>44</v>
      </c>
      <c r="AC30" s="2" t="s">
        <v>44</v>
      </c>
      <c r="AD30" s="2" t="s">
        <v>44</v>
      </c>
      <c r="AE30" s="2"/>
      <c r="AF30" s="2" t="s">
        <v>49</v>
      </c>
      <c r="AG30" s="2" t="s">
        <v>49</v>
      </c>
      <c r="AH30" s="2" t="s">
        <v>149</v>
      </c>
      <c r="AI30" s="2"/>
      <c r="AJ30" s="2" t="s">
        <v>52</v>
      </c>
      <c r="AK30" s="2" t="s">
        <v>53</v>
      </c>
      <c r="AL30" s="2" t="s">
        <v>52</v>
      </c>
      <c r="AM30" s="2" t="s">
        <v>53</v>
      </c>
      <c r="AN30" s="2" t="s">
        <v>49</v>
      </c>
      <c r="AO30" s="2" t="s">
        <v>367</v>
      </c>
      <c r="AP30" s="2" t="s">
        <v>379</v>
      </c>
      <c r="AQ30" s="2" t="s">
        <v>49</v>
      </c>
      <c r="AR30" s="2" t="s">
        <v>44</v>
      </c>
      <c r="AS30" s="2"/>
      <c r="AT30" s="2"/>
      <c r="AU30" s="2"/>
    </row>
    <row r="31" spans="1:47" ht="85">
      <c r="A31" s="9" t="s">
        <v>167</v>
      </c>
      <c r="B31" s="2">
        <v>29</v>
      </c>
      <c r="C31" s="2" t="s">
        <v>79</v>
      </c>
      <c r="D31" s="2">
        <v>84</v>
      </c>
      <c r="E31" s="2">
        <v>84</v>
      </c>
      <c r="F31" s="2" t="s">
        <v>57</v>
      </c>
      <c r="G31" s="2" t="s">
        <v>98</v>
      </c>
      <c r="H31" s="2" t="s">
        <v>63</v>
      </c>
      <c r="I31" s="2" t="s">
        <v>42</v>
      </c>
      <c r="J31" s="2" t="s">
        <v>223</v>
      </c>
      <c r="K31" s="2">
        <v>19</v>
      </c>
      <c r="L31" s="2" t="s">
        <v>44</v>
      </c>
      <c r="M31" s="2" t="s">
        <v>42</v>
      </c>
      <c r="N31" s="2">
        <v>3</v>
      </c>
      <c r="O31" s="2">
        <v>3</v>
      </c>
      <c r="P31" s="2">
        <v>5</v>
      </c>
      <c r="Q31" s="2">
        <v>3</v>
      </c>
      <c r="R31" s="2" t="s">
        <v>117</v>
      </c>
      <c r="S31" s="2" t="s">
        <v>110</v>
      </c>
      <c r="T31" s="2" t="s">
        <v>47</v>
      </c>
      <c r="U31" s="2" t="s">
        <v>227</v>
      </c>
      <c r="V31" s="2" t="s">
        <v>226</v>
      </c>
      <c r="W31" s="8" t="s">
        <v>244</v>
      </c>
      <c r="X31" s="2" t="s">
        <v>226</v>
      </c>
      <c r="Y31" s="2"/>
      <c r="Z31" s="2" t="s">
        <v>44</v>
      </c>
      <c r="AA31" s="2"/>
      <c r="AB31" s="2" t="s">
        <v>49</v>
      </c>
      <c r="AC31" s="2" t="s">
        <v>44</v>
      </c>
      <c r="AD31" s="2" t="s">
        <v>49</v>
      </c>
      <c r="AE31" s="2"/>
      <c r="AF31" s="2" t="s">
        <v>49</v>
      </c>
      <c r="AG31" s="2"/>
      <c r="AH31" s="11" t="s">
        <v>302</v>
      </c>
      <c r="AI31" s="2" t="s">
        <v>280</v>
      </c>
      <c r="AJ31" s="2" t="s">
        <v>52</v>
      </c>
      <c r="AK31" s="2" t="s">
        <v>53</v>
      </c>
      <c r="AL31" s="2" t="s">
        <v>102</v>
      </c>
      <c r="AM31" s="2" t="s">
        <v>53</v>
      </c>
      <c r="AN31" s="2" t="s">
        <v>49</v>
      </c>
      <c r="AO31" s="2" t="s">
        <v>371</v>
      </c>
      <c r="AP31" s="2" t="s">
        <v>303</v>
      </c>
      <c r="AQ31" s="2" t="s">
        <v>44</v>
      </c>
      <c r="AR31" s="2" t="s">
        <v>49</v>
      </c>
      <c r="AS31" s="2"/>
      <c r="AT31" s="2"/>
      <c r="AU31" s="2"/>
    </row>
    <row r="32" spans="1:47" ht="29">
      <c r="A32" s="9" t="s">
        <v>168</v>
      </c>
      <c r="B32" s="2">
        <v>37</v>
      </c>
      <c r="C32" s="2" t="s">
        <v>79</v>
      </c>
      <c r="D32" s="2">
        <v>96</v>
      </c>
      <c r="E32" s="2">
        <v>36</v>
      </c>
      <c r="F32" s="2" t="s">
        <v>216</v>
      </c>
      <c r="G32" s="2" t="s">
        <v>80</v>
      </c>
      <c r="H32" s="2" t="s">
        <v>63</v>
      </c>
      <c r="I32" s="2" t="s">
        <v>94</v>
      </c>
      <c r="J32" s="2" t="s">
        <v>223</v>
      </c>
      <c r="K32" s="8"/>
      <c r="L32" s="2" t="s">
        <v>226</v>
      </c>
      <c r="M32" s="2" t="s">
        <v>42</v>
      </c>
      <c r="N32" s="2">
        <v>1</v>
      </c>
      <c r="O32" s="2">
        <v>3</v>
      </c>
      <c r="P32" s="2">
        <v>5</v>
      </c>
      <c r="Q32" s="2">
        <v>3</v>
      </c>
      <c r="R32" s="2" t="s">
        <v>64</v>
      </c>
      <c r="S32" s="2" t="s">
        <v>234</v>
      </c>
      <c r="T32" s="2" t="s">
        <v>66</v>
      </c>
      <c r="U32" s="2" t="s">
        <v>47</v>
      </c>
      <c r="V32" s="2" t="s">
        <v>44</v>
      </c>
      <c r="W32" s="2"/>
      <c r="X32" s="2" t="s">
        <v>226</v>
      </c>
      <c r="Y32" s="2"/>
      <c r="Z32" s="2" t="s">
        <v>44</v>
      </c>
      <c r="AA32" s="2"/>
      <c r="AB32" s="2" t="s">
        <v>49</v>
      </c>
      <c r="AC32" s="2" t="s">
        <v>49</v>
      </c>
      <c r="AD32" s="2" t="s">
        <v>49</v>
      </c>
      <c r="AE32" s="8" t="s">
        <v>304</v>
      </c>
      <c r="AF32" s="2" t="s">
        <v>49</v>
      </c>
      <c r="AG32" s="2" t="s">
        <v>44</v>
      </c>
      <c r="AH32" s="11" t="s">
        <v>305</v>
      </c>
      <c r="AI32" s="8"/>
      <c r="AJ32" s="2" t="s">
        <v>52</v>
      </c>
      <c r="AK32" s="2" t="s">
        <v>53</v>
      </c>
      <c r="AL32" s="2" t="s">
        <v>52</v>
      </c>
      <c r="AM32" s="2" t="s">
        <v>52</v>
      </c>
      <c r="AN32" s="2" t="s">
        <v>49</v>
      </c>
      <c r="AO32" s="2" t="s">
        <v>54</v>
      </c>
      <c r="AP32" s="2" t="s">
        <v>276</v>
      </c>
      <c r="AQ32" s="2" t="s">
        <v>49</v>
      </c>
      <c r="AR32" s="2" t="s">
        <v>49</v>
      </c>
      <c r="AS32" s="2"/>
      <c r="AT32" s="2"/>
      <c r="AU32" s="2"/>
    </row>
    <row r="33" spans="1:47" ht="71">
      <c r="A33" s="9" t="s">
        <v>169</v>
      </c>
      <c r="B33" s="2">
        <v>32</v>
      </c>
      <c r="C33" s="2" t="s">
        <v>212</v>
      </c>
      <c r="D33" s="2">
        <v>16</v>
      </c>
      <c r="E33" s="2">
        <v>16</v>
      </c>
      <c r="F33" s="2" t="s">
        <v>57</v>
      </c>
      <c r="G33" s="2" t="s">
        <v>219</v>
      </c>
      <c r="H33" s="2" t="s">
        <v>63</v>
      </c>
      <c r="I33" s="2" t="s">
        <v>42</v>
      </c>
      <c r="J33" s="2" t="s">
        <v>224</v>
      </c>
      <c r="K33" s="2">
        <v>1</v>
      </c>
      <c r="L33" s="2" t="s">
        <v>44</v>
      </c>
      <c r="M33" s="2" t="s">
        <v>94</v>
      </c>
      <c r="N33" s="2">
        <v>4</v>
      </c>
      <c r="O33" s="2">
        <v>4</v>
      </c>
      <c r="P33" s="2">
        <v>5</v>
      </c>
      <c r="Q33" s="2">
        <v>3</v>
      </c>
      <c r="R33" s="2" t="s">
        <v>117</v>
      </c>
      <c r="S33" s="2" t="s">
        <v>110</v>
      </c>
      <c r="T33" s="2" t="s">
        <v>227</v>
      </c>
      <c r="U33" s="2" t="s">
        <v>229</v>
      </c>
      <c r="V33" s="2" t="s">
        <v>226</v>
      </c>
      <c r="W33" s="8" t="s">
        <v>245</v>
      </c>
      <c r="X33" s="2" t="s">
        <v>226</v>
      </c>
      <c r="Y33" s="2"/>
      <c r="Z33" s="2" t="s">
        <v>44</v>
      </c>
      <c r="AA33" s="2"/>
      <c r="AB33" s="2" t="s">
        <v>49</v>
      </c>
      <c r="AC33" s="2" t="s">
        <v>44</v>
      </c>
      <c r="AD33" s="2" t="s">
        <v>49</v>
      </c>
      <c r="AE33" s="2"/>
      <c r="AF33" s="2" t="s">
        <v>49</v>
      </c>
      <c r="AG33" s="2" t="s">
        <v>44</v>
      </c>
      <c r="AH33" s="11" t="s">
        <v>306</v>
      </c>
      <c r="AI33" s="2" t="s">
        <v>307</v>
      </c>
      <c r="AJ33" s="2" t="s">
        <v>53</v>
      </c>
      <c r="AK33" s="2" t="s">
        <v>53</v>
      </c>
      <c r="AL33" s="2" t="s">
        <v>53</v>
      </c>
      <c r="AM33" s="2" t="s">
        <v>53</v>
      </c>
      <c r="AN33" s="2" t="s">
        <v>49</v>
      </c>
      <c r="AO33" s="2" t="s">
        <v>54</v>
      </c>
      <c r="AP33" s="2" t="s">
        <v>62</v>
      </c>
      <c r="AQ33" s="2" t="s">
        <v>44</v>
      </c>
      <c r="AR33" s="2" t="s">
        <v>44</v>
      </c>
      <c r="AS33" s="2"/>
      <c r="AT33" s="2"/>
      <c r="AU33" s="2"/>
    </row>
    <row r="34" spans="1:47" ht="68">
      <c r="A34" s="9" t="s">
        <v>170</v>
      </c>
      <c r="B34" s="2">
        <v>35</v>
      </c>
      <c r="C34" s="2" t="s">
        <v>212</v>
      </c>
      <c r="D34" s="2">
        <v>13</v>
      </c>
      <c r="E34" s="2">
        <v>13</v>
      </c>
      <c r="F34" s="2" t="s">
        <v>214</v>
      </c>
      <c r="G34" s="2" t="s">
        <v>214</v>
      </c>
      <c r="H34" s="2" t="s">
        <v>41</v>
      </c>
      <c r="I34" s="2" t="s">
        <v>222</v>
      </c>
      <c r="J34" s="2" t="s">
        <v>89</v>
      </c>
      <c r="K34" s="2">
        <v>4</v>
      </c>
      <c r="L34" s="2" t="s">
        <v>44</v>
      </c>
      <c r="M34" s="2" t="s">
        <v>42</v>
      </c>
      <c r="N34" s="2">
        <v>1</v>
      </c>
      <c r="O34" s="2">
        <v>1</v>
      </c>
      <c r="P34" s="2">
        <v>1</v>
      </c>
      <c r="Q34" s="2">
        <v>1</v>
      </c>
      <c r="R34" s="2" t="s">
        <v>64</v>
      </c>
      <c r="S34" s="2" t="s">
        <v>236</v>
      </c>
      <c r="T34" s="2" t="s">
        <v>47</v>
      </c>
      <c r="U34" s="2" t="s">
        <v>47</v>
      </c>
      <c r="V34" s="2" t="s">
        <v>44</v>
      </c>
      <c r="W34" s="2"/>
      <c r="X34" s="2" t="s">
        <v>44</v>
      </c>
      <c r="Y34" s="2" t="s">
        <v>230</v>
      </c>
      <c r="Z34" s="2" t="s">
        <v>226</v>
      </c>
      <c r="AA34" s="8" t="s">
        <v>275</v>
      </c>
      <c r="AB34" s="2" t="s">
        <v>49</v>
      </c>
      <c r="AC34" s="2" t="s">
        <v>44</v>
      </c>
      <c r="AD34" s="2" t="s">
        <v>49</v>
      </c>
      <c r="AE34" s="2"/>
      <c r="AF34" s="2" t="s">
        <v>44</v>
      </c>
      <c r="AG34" s="2" t="s">
        <v>44</v>
      </c>
      <c r="AH34" s="11" t="s">
        <v>308</v>
      </c>
      <c r="AI34" s="2" t="s">
        <v>309</v>
      </c>
      <c r="AJ34" s="2" t="s">
        <v>53</v>
      </c>
      <c r="AK34" s="2" t="s">
        <v>53</v>
      </c>
      <c r="AL34" s="2" t="s">
        <v>52</v>
      </c>
      <c r="AM34" s="2" t="s">
        <v>102</v>
      </c>
      <c r="AN34" s="2" t="s">
        <v>49</v>
      </c>
      <c r="AO34" s="2" t="s">
        <v>372</v>
      </c>
      <c r="AP34" s="2"/>
      <c r="AQ34" s="2" t="s">
        <v>49</v>
      </c>
      <c r="AR34" s="2" t="s">
        <v>49</v>
      </c>
      <c r="AS34" s="2"/>
      <c r="AT34" s="2"/>
      <c r="AU34" s="2"/>
    </row>
    <row r="35" spans="1:47" ht="253">
      <c r="A35" s="9" t="s">
        <v>171</v>
      </c>
      <c r="B35" s="2">
        <v>31</v>
      </c>
      <c r="C35" s="2" t="s">
        <v>79</v>
      </c>
      <c r="D35" s="2">
        <v>16</v>
      </c>
      <c r="E35" s="2">
        <v>16</v>
      </c>
      <c r="F35" s="2" t="s">
        <v>57</v>
      </c>
      <c r="G35" s="2" t="s">
        <v>219</v>
      </c>
      <c r="H35" s="2" t="s">
        <v>63</v>
      </c>
      <c r="I35" s="2" t="s">
        <v>42</v>
      </c>
      <c r="J35" s="2" t="s">
        <v>224</v>
      </c>
      <c r="K35" s="2">
        <v>1</v>
      </c>
      <c r="L35" s="2" t="s">
        <v>226</v>
      </c>
      <c r="M35" s="2" t="s">
        <v>42</v>
      </c>
      <c r="N35" s="2">
        <v>2</v>
      </c>
      <c r="O35" s="2">
        <v>3</v>
      </c>
      <c r="P35" s="2">
        <v>4</v>
      </c>
      <c r="Q35" s="2">
        <v>3</v>
      </c>
      <c r="R35" s="2" t="s">
        <v>117</v>
      </c>
      <c r="S35" s="2" t="s">
        <v>110</v>
      </c>
      <c r="T35" s="2" t="s">
        <v>47</v>
      </c>
      <c r="U35" s="2" t="s">
        <v>47</v>
      </c>
      <c r="V35" s="2" t="s">
        <v>226</v>
      </c>
      <c r="W35" s="8" t="s">
        <v>246</v>
      </c>
      <c r="X35" s="2" t="s">
        <v>226</v>
      </c>
      <c r="Y35" s="2"/>
      <c r="Z35" s="2" t="s">
        <v>44</v>
      </c>
      <c r="AA35" s="2"/>
      <c r="AB35" s="2" t="s">
        <v>49</v>
      </c>
      <c r="AC35" s="2" t="s">
        <v>44</v>
      </c>
      <c r="AD35" s="2" t="s">
        <v>49</v>
      </c>
      <c r="AE35" s="8" t="s">
        <v>310</v>
      </c>
      <c r="AF35" s="2" t="s">
        <v>49</v>
      </c>
      <c r="AG35" s="2" t="s">
        <v>49</v>
      </c>
      <c r="AH35" s="11" t="s">
        <v>308</v>
      </c>
      <c r="AI35" s="8" t="s">
        <v>311</v>
      </c>
      <c r="AJ35" s="2" t="s">
        <v>53</v>
      </c>
      <c r="AK35" s="2" t="s">
        <v>53</v>
      </c>
      <c r="AL35" s="2" t="s">
        <v>53</v>
      </c>
      <c r="AM35" s="2" t="s">
        <v>53</v>
      </c>
      <c r="AN35" s="2" t="s">
        <v>49</v>
      </c>
      <c r="AO35" s="2" t="s">
        <v>54</v>
      </c>
      <c r="AP35" s="2" t="s">
        <v>62</v>
      </c>
      <c r="AQ35" s="2" t="s">
        <v>312</v>
      </c>
      <c r="AR35" s="2" t="s">
        <v>49</v>
      </c>
      <c r="AS35" s="2"/>
      <c r="AT35" s="2"/>
      <c r="AU35" s="2"/>
    </row>
    <row r="36" spans="1:47" ht="29">
      <c r="A36" s="9" t="s">
        <v>172</v>
      </c>
      <c r="B36" s="2">
        <v>33</v>
      </c>
      <c r="C36" s="2" t="s">
        <v>212</v>
      </c>
      <c r="D36" s="2">
        <v>2</v>
      </c>
      <c r="E36" s="2">
        <v>2</v>
      </c>
      <c r="F36" s="2" t="s">
        <v>57</v>
      </c>
      <c r="G36" s="2" t="s">
        <v>219</v>
      </c>
      <c r="H36" s="2" t="s">
        <v>41</v>
      </c>
      <c r="I36" s="2" t="s">
        <v>42</v>
      </c>
      <c r="J36" s="2" t="s">
        <v>223</v>
      </c>
      <c r="K36" s="2">
        <v>8</v>
      </c>
      <c r="L36" s="2" t="s">
        <v>44</v>
      </c>
      <c r="M36" s="2" t="s">
        <v>42</v>
      </c>
      <c r="N36" s="2">
        <v>4</v>
      </c>
      <c r="O36" s="2">
        <v>2</v>
      </c>
      <c r="P36" s="2">
        <v>3</v>
      </c>
      <c r="Q36" s="2">
        <v>3</v>
      </c>
      <c r="R36" s="2" t="s">
        <v>45</v>
      </c>
      <c r="S36" s="14" t="s">
        <v>238</v>
      </c>
      <c r="T36" s="2" t="s">
        <v>66</v>
      </c>
      <c r="U36" s="2" t="s">
        <v>47</v>
      </c>
      <c r="V36" s="2" t="s">
        <v>95</v>
      </c>
      <c r="W36" s="2"/>
      <c r="X36" s="2" t="s">
        <v>44</v>
      </c>
      <c r="Y36" s="8" t="s">
        <v>268</v>
      </c>
      <c r="Z36" s="2" t="s">
        <v>44</v>
      </c>
      <c r="AA36" s="2"/>
      <c r="AB36" s="2" t="s">
        <v>44</v>
      </c>
      <c r="AC36" s="2" t="s">
        <v>49</v>
      </c>
      <c r="AD36" s="2" t="s">
        <v>44</v>
      </c>
      <c r="AE36" s="2"/>
      <c r="AF36" s="2" t="s">
        <v>49</v>
      </c>
      <c r="AG36" s="2" t="s">
        <v>44</v>
      </c>
      <c r="AH36" s="11" t="s">
        <v>277</v>
      </c>
      <c r="AI36" s="2" t="s">
        <v>313</v>
      </c>
      <c r="AJ36" s="2" t="s">
        <v>53</v>
      </c>
      <c r="AK36" s="2" t="s">
        <v>52</v>
      </c>
      <c r="AL36" s="2" t="s">
        <v>53</v>
      </c>
      <c r="AM36" s="2" t="s">
        <v>102</v>
      </c>
      <c r="AN36" s="2" t="s">
        <v>49</v>
      </c>
      <c r="AO36" s="2" t="s">
        <v>77</v>
      </c>
      <c r="AP36" s="2" t="s">
        <v>380</v>
      </c>
      <c r="AQ36" s="2" t="s">
        <v>49</v>
      </c>
      <c r="AR36" s="2" t="s">
        <v>44</v>
      </c>
      <c r="AS36" s="2"/>
      <c r="AT36" s="2"/>
      <c r="AU36" s="2"/>
    </row>
    <row r="37" spans="1:47" ht="29">
      <c r="A37" s="9" t="s">
        <v>173</v>
      </c>
      <c r="B37" s="2">
        <v>45</v>
      </c>
      <c r="C37" s="2" t="s">
        <v>212</v>
      </c>
      <c r="D37" s="2">
        <v>57</v>
      </c>
      <c r="E37" s="2">
        <v>24</v>
      </c>
      <c r="F37" s="2" t="s">
        <v>214</v>
      </c>
      <c r="G37" s="2" t="s">
        <v>218</v>
      </c>
      <c r="H37" s="2" t="s">
        <v>63</v>
      </c>
      <c r="I37" s="2" t="s">
        <v>42</v>
      </c>
      <c r="J37" s="2" t="s">
        <v>223</v>
      </c>
      <c r="K37" s="2">
        <v>54</v>
      </c>
      <c r="L37" s="2" t="s">
        <v>226</v>
      </c>
      <c r="M37" s="2" t="s">
        <v>42</v>
      </c>
      <c r="N37" s="2">
        <v>4</v>
      </c>
      <c r="O37" s="2">
        <v>4</v>
      </c>
      <c r="P37" s="2">
        <v>4</v>
      </c>
      <c r="Q37" s="2">
        <v>3</v>
      </c>
      <c r="R37" s="2" t="s">
        <v>117</v>
      </c>
      <c r="S37" s="2" t="s">
        <v>90</v>
      </c>
      <c r="T37" s="2" t="s">
        <v>47</v>
      </c>
      <c r="U37" s="2" t="s">
        <v>47</v>
      </c>
      <c r="V37" s="2" t="s">
        <v>44</v>
      </c>
      <c r="W37" s="2"/>
      <c r="X37" s="2" t="s">
        <v>44</v>
      </c>
      <c r="Y37" s="2"/>
      <c r="Z37" s="2" t="s">
        <v>44</v>
      </c>
      <c r="AA37" s="2"/>
      <c r="AB37" s="2" t="s">
        <v>49</v>
      </c>
      <c r="AC37" s="2" t="s">
        <v>49</v>
      </c>
      <c r="AD37" s="2" t="s">
        <v>49</v>
      </c>
      <c r="AE37" s="2"/>
      <c r="AF37" s="2" t="s">
        <v>49</v>
      </c>
      <c r="AG37" s="2" t="s">
        <v>44</v>
      </c>
      <c r="AH37" s="2"/>
      <c r="AI37" s="8"/>
      <c r="AJ37" s="2" t="s">
        <v>52</v>
      </c>
      <c r="AK37" s="2" t="s">
        <v>52</v>
      </c>
      <c r="AL37" s="2" t="s">
        <v>52</v>
      </c>
      <c r="AM37" s="2" t="s">
        <v>52</v>
      </c>
      <c r="AN37" s="2" t="s">
        <v>49</v>
      </c>
      <c r="AO37" s="2" t="s">
        <v>77</v>
      </c>
      <c r="AP37" s="2" t="s">
        <v>62</v>
      </c>
      <c r="AQ37" s="2" t="s">
        <v>44</v>
      </c>
      <c r="AR37" s="2" t="s">
        <v>44</v>
      </c>
      <c r="AS37" s="2"/>
      <c r="AT37" s="2"/>
      <c r="AU37" s="2"/>
    </row>
    <row r="38" spans="1:47" ht="34">
      <c r="A38" s="9" t="s">
        <v>174</v>
      </c>
      <c r="B38" s="2">
        <v>33</v>
      </c>
      <c r="C38" s="2" t="s">
        <v>212</v>
      </c>
      <c r="D38" s="2">
        <v>8</v>
      </c>
      <c r="E38" s="2">
        <v>8</v>
      </c>
      <c r="F38" s="2" t="s">
        <v>57</v>
      </c>
      <c r="G38" s="2" t="s">
        <v>219</v>
      </c>
      <c r="H38" s="2" t="s">
        <v>63</v>
      </c>
      <c r="I38" s="2" t="s">
        <v>42</v>
      </c>
      <c r="J38" s="2" t="s">
        <v>223</v>
      </c>
      <c r="K38" s="2">
        <v>7</v>
      </c>
      <c r="L38" s="2" t="s">
        <v>44</v>
      </c>
      <c r="M38" s="2" t="s">
        <v>58</v>
      </c>
      <c r="N38" s="2">
        <v>2</v>
      </c>
      <c r="O38" s="2">
        <v>1</v>
      </c>
      <c r="P38" s="2">
        <v>2</v>
      </c>
      <c r="Q38" s="2">
        <v>1</v>
      </c>
      <c r="R38" s="2" t="s">
        <v>45</v>
      </c>
      <c r="S38" s="2" t="s">
        <v>90</v>
      </c>
      <c r="T38" s="2" t="s">
        <v>47</v>
      </c>
      <c r="U38" s="2" t="s">
        <v>227</v>
      </c>
      <c r="V38" s="2" t="s">
        <v>226</v>
      </c>
      <c r="W38" s="8" t="s">
        <v>247</v>
      </c>
      <c r="X38" s="2" t="s">
        <v>44</v>
      </c>
      <c r="Y38" s="8" t="s">
        <v>269</v>
      </c>
      <c r="Z38" s="2" t="s">
        <v>44</v>
      </c>
      <c r="AA38" s="2"/>
      <c r="AB38" s="2" t="s">
        <v>44</v>
      </c>
      <c r="AC38" s="2" t="s">
        <v>44</v>
      </c>
      <c r="AD38" s="2" t="s">
        <v>44</v>
      </c>
      <c r="AE38" s="2"/>
      <c r="AF38" s="2" t="s">
        <v>49</v>
      </c>
      <c r="AG38" s="2" t="s">
        <v>49</v>
      </c>
      <c r="AH38" s="11" t="s">
        <v>314</v>
      </c>
      <c r="AI38" s="8" t="s">
        <v>315</v>
      </c>
      <c r="AJ38" s="2" t="s">
        <v>53</v>
      </c>
      <c r="AK38" s="2" t="s">
        <v>53</v>
      </c>
      <c r="AL38" s="2" t="s">
        <v>52</v>
      </c>
      <c r="AM38" s="2" t="s">
        <v>52</v>
      </c>
      <c r="AN38" s="2" t="s">
        <v>44</v>
      </c>
      <c r="AO38" s="2" t="s">
        <v>77</v>
      </c>
      <c r="AP38" s="2" t="s">
        <v>370</v>
      </c>
      <c r="AQ38" s="2" t="s">
        <v>44</v>
      </c>
      <c r="AR38" s="2" t="s">
        <v>44</v>
      </c>
      <c r="AS38" s="2"/>
      <c r="AT38" s="2"/>
      <c r="AU38" s="2"/>
    </row>
    <row r="39" spans="1:47" ht="29">
      <c r="A39" s="9" t="s">
        <v>175</v>
      </c>
      <c r="B39" s="2">
        <v>29</v>
      </c>
      <c r="C39" s="2" t="s">
        <v>212</v>
      </c>
      <c r="D39" s="2">
        <v>33</v>
      </c>
      <c r="E39" s="2">
        <v>30</v>
      </c>
      <c r="F39" s="2" t="s">
        <v>57</v>
      </c>
      <c r="G39" s="2"/>
      <c r="H39" s="2" t="s">
        <v>41</v>
      </c>
      <c r="I39" s="2" t="s">
        <v>42</v>
      </c>
      <c r="J39" s="2" t="s">
        <v>223</v>
      </c>
      <c r="K39" s="2">
        <v>26</v>
      </c>
      <c r="L39" s="2" t="s">
        <v>44</v>
      </c>
      <c r="M39" s="2" t="s">
        <v>42</v>
      </c>
      <c r="N39" s="2">
        <v>5</v>
      </c>
      <c r="O39" s="2">
        <v>3</v>
      </c>
      <c r="P39" s="2">
        <v>3</v>
      </c>
      <c r="Q39" s="2">
        <v>5</v>
      </c>
      <c r="R39" s="2" t="s">
        <v>117</v>
      </c>
      <c r="S39" s="2" t="s">
        <v>90</v>
      </c>
      <c r="T39" s="2" t="s">
        <v>66</v>
      </c>
      <c r="U39" s="2" t="s">
        <v>66</v>
      </c>
      <c r="V39" s="2"/>
      <c r="W39" s="2"/>
      <c r="X39" s="2" t="s">
        <v>44</v>
      </c>
      <c r="Y39" s="8" t="s">
        <v>270</v>
      </c>
      <c r="Z39" s="2" t="s">
        <v>44</v>
      </c>
      <c r="AA39" s="2"/>
      <c r="AB39" s="2"/>
      <c r="AC39" s="2"/>
      <c r="AD39" s="2"/>
      <c r="AE39" s="2"/>
      <c r="AF39" s="2" t="s">
        <v>49</v>
      </c>
      <c r="AG39" s="2" t="s">
        <v>44</v>
      </c>
      <c r="AH39" s="11" t="s">
        <v>316</v>
      </c>
      <c r="AI39" s="8"/>
      <c r="AJ39" s="2" t="s">
        <v>53</v>
      </c>
      <c r="AK39" s="2" t="s">
        <v>53</v>
      </c>
      <c r="AL39" s="2" t="s">
        <v>53</v>
      </c>
      <c r="AM39" s="2" t="s">
        <v>53</v>
      </c>
      <c r="AN39" s="2" t="s">
        <v>49</v>
      </c>
      <c r="AO39" s="2" t="s">
        <v>77</v>
      </c>
      <c r="AP39" s="8" t="s">
        <v>317</v>
      </c>
      <c r="AQ39" s="2" t="s">
        <v>44</v>
      </c>
      <c r="AR39" s="2" t="s">
        <v>44</v>
      </c>
      <c r="AS39" s="2"/>
      <c r="AT39" s="2"/>
      <c r="AU39" s="2"/>
    </row>
    <row r="40" spans="1:47" ht="51">
      <c r="A40" s="9" t="s">
        <v>176</v>
      </c>
      <c r="B40" s="2">
        <v>30</v>
      </c>
      <c r="C40" s="2" t="s">
        <v>212</v>
      </c>
      <c r="D40" s="2">
        <v>12</v>
      </c>
      <c r="E40" s="2">
        <v>12</v>
      </c>
      <c r="F40" s="2" t="s">
        <v>57</v>
      </c>
      <c r="G40" s="2" t="s">
        <v>219</v>
      </c>
      <c r="H40" s="2" t="s">
        <v>41</v>
      </c>
      <c r="I40" s="2" t="s">
        <v>42</v>
      </c>
      <c r="J40" s="2" t="s">
        <v>223</v>
      </c>
      <c r="K40" s="2">
        <v>5</v>
      </c>
      <c r="L40" s="2" t="s">
        <v>44</v>
      </c>
      <c r="M40" s="2" t="s">
        <v>42</v>
      </c>
      <c r="N40" s="2">
        <v>3</v>
      </c>
      <c r="O40" s="2">
        <v>3</v>
      </c>
      <c r="P40" s="2">
        <v>3</v>
      </c>
      <c r="Q40" s="2">
        <v>3</v>
      </c>
      <c r="R40" s="2" t="s">
        <v>45</v>
      </c>
      <c r="S40" s="2" t="s">
        <v>46</v>
      </c>
      <c r="T40" s="2" t="s">
        <v>121</v>
      </c>
      <c r="U40" s="2" t="s">
        <v>121</v>
      </c>
      <c r="V40" s="2" t="s">
        <v>226</v>
      </c>
      <c r="W40" s="8" t="s">
        <v>248</v>
      </c>
      <c r="X40" s="2" t="s">
        <v>226</v>
      </c>
      <c r="Y40" s="2"/>
      <c r="Z40" s="2" t="s">
        <v>44</v>
      </c>
      <c r="AA40" s="2"/>
      <c r="AB40" s="2"/>
      <c r="AC40" s="2" t="s">
        <v>44</v>
      </c>
      <c r="AD40" s="2"/>
      <c r="AE40" s="2"/>
      <c r="AF40" s="2" t="s">
        <v>49</v>
      </c>
      <c r="AG40" s="2" t="s">
        <v>44</v>
      </c>
      <c r="AH40" s="11" t="s">
        <v>318</v>
      </c>
      <c r="AI40" s="8" t="s">
        <v>319</v>
      </c>
      <c r="AJ40" s="2" t="s">
        <v>53</v>
      </c>
      <c r="AK40" s="2" t="s">
        <v>53</v>
      </c>
      <c r="AL40" s="2" t="s">
        <v>53</v>
      </c>
      <c r="AM40" s="2" t="s">
        <v>53</v>
      </c>
      <c r="AN40" s="2" t="s">
        <v>49</v>
      </c>
      <c r="AO40" s="2" t="s">
        <v>373</v>
      </c>
      <c r="AP40" s="2" t="s">
        <v>62</v>
      </c>
      <c r="AQ40" s="2" t="s">
        <v>44</v>
      </c>
      <c r="AR40" s="2" t="s">
        <v>44</v>
      </c>
      <c r="AS40" s="2"/>
      <c r="AT40" s="2"/>
      <c r="AU40" s="2"/>
    </row>
    <row r="41" spans="1:47" ht="34">
      <c r="A41" s="9" t="s">
        <v>177</v>
      </c>
      <c r="B41" s="2">
        <v>28</v>
      </c>
      <c r="C41" s="2" t="s">
        <v>212</v>
      </c>
      <c r="D41" s="2">
        <v>6</v>
      </c>
      <c r="E41" s="2">
        <v>6</v>
      </c>
      <c r="F41" s="2" t="s">
        <v>57</v>
      </c>
      <c r="G41" s="2" t="s">
        <v>218</v>
      </c>
      <c r="H41" s="2" t="s">
        <v>41</v>
      </c>
      <c r="I41" s="2" t="s">
        <v>58</v>
      </c>
      <c r="J41" s="2"/>
      <c r="K41" s="2"/>
      <c r="L41" s="2" t="s">
        <v>44</v>
      </c>
      <c r="M41" s="2" t="s">
        <v>42</v>
      </c>
      <c r="N41" s="2"/>
      <c r="O41" s="2"/>
      <c r="P41" s="2"/>
      <c r="Q41" s="2"/>
      <c r="R41" s="2"/>
      <c r="S41" s="2"/>
      <c r="T41" s="2" t="s">
        <v>47</v>
      </c>
      <c r="U41" s="2" t="s">
        <v>47</v>
      </c>
      <c r="V41" s="2" t="s">
        <v>226</v>
      </c>
      <c r="W41" s="8" t="s">
        <v>249</v>
      </c>
      <c r="X41" s="2" t="s">
        <v>226</v>
      </c>
      <c r="Y41" s="2"/>
      <c r="Z41" s="2" t="s">
        <v>44</v>
      </c>
      <c r="AA41" s="2"/>
      <c r="AB41" s="2" t="s">
        <v>49</v>
      </c>
      <c r="AC41" s="2" t="s">
        <v>49</v>
      </c>
      <c r="AD41" s="2" t="s">
        <v>49</v>
      </c>
      <c r="AE41" s="2"/>
      <c r="AF41" s="2" t="s">
        <v>49</v>
      </c>
      <c r="AG41" s="2" t="s">
        <v>49</v>
      </c>
      <c r="AH41" s="11" t="s">
        <v>320</v>
      </c>
      <c r="AI41" s="2" t="s">
        <v>321</v>
      </c>
      <c r="AJ41" s="2" t="s">
        <v>52</v>
      </c>
      <c r="AK41" s="2" t="s">
        <v>53</v>
      </c>
      <c r="AL41" s="2" t="s">
        <v>52</v>
      </c>
      <c r="AM41" s="2" t="s">
        <v>52</v>
      </c>
      <c r="AN41" s="2" t="s">
        <v>49</v>
      </c>
      <c r="AO41" s="2" t="s">
        <v>54</v>
      </c>
      <c r="AP41" s="2" t="s">
        <v>381</v>
      </c>
      <c r="AQ41" s="2" t="s">
        <v>95</v>
      </c>
      <c r="AR41" s="2" t="s">
        <v>95</v>
      </c>
      <c r="AS41" s="2"/>
      <c r="AT41" s="2"/>
      <c r="AU41" s="2"/>
    </row>
    <row r="42" spans="1:47" ht="102">
      <c r="A42" s="9" t="s">
        <v>178</v>
      </c>
      <c r="B42" s="2">
        <v>39</v>
      </c>
      <c r="C42" s="2" t="s">
        <v>79</v>
      </c>
      <c r="D42" s="2">
        <v>6</v>
      </c>
      <c r="E42" s="2">
        <v>13</v>
      </c>
      <c r="F42" s="2" t="s">
        <v>57</v>
      </c>
      <c r="G42" s="2" t="s">
        <v>218</v>
      </c>
      <c r="H42" s="2" t="s">
        <v>41</v>
      </c>
      <c r="I42" s="2" t="s">
        <v>42</v>
      </c>
      <c r="J42" s="2" t="s">
        <v>223</v>
      </c>
      <c r="K42" s="2">
        <v>0.25</v>
      </c>
      <c r="L42" s="2" t="s">
        <v>226</v>
      </c>
      <c r="M42" s="2" t="s">
        <v>42</v>
      </c>
      <c r="N42" s="2">
        <v>3</v>
      </c>
      <c r="O42" s="2">
        <v>1</v>
      </c>
      <c r="P42" s="2">
        <v>1</v>
      </c>
      <c r="Q42" s="2">
        <v>3</v>
      </c>
      <c r="R42" s="2" t="s">
        <v>45</v>
      </c>
      <c r="S42" s="14" t="s">
        <v>239</v>
      </c>
      <c r="T42" s="2" t="s">
        <v>121</v>
      </c>
      <c r="U42" s="2" t="s">
        <v>121</v>
      </c>
      <c r="V42" s="2" t="s">
        <v>226</v>
      </c>
      <c r="W42" s="8" t="s">
        <v>250</v>
      </c>
      <c r="X42" s="2" t="s">
        <v>226</v>
      </c>
      <c r="Y42" s="2"/>
      <c r="Z42" s="2" t="s">
        <v>44</v>
      </c>
      <c r="AA42" s="2"/>
      <c r="AB42" s="2" t="s">
        <v>49</v>
      </c>
      <c r="AC42" s="2" t="s">
        <v>44</v>
      </c>
      <c r="AD42" s="2" t="s">
        <v>49</v>
      </c>
      <c r="AE42" s="8" t="s">
        <v>322</v>
      </c>
      <c r="AF42" s="2" t="s">
        <v>44</v>
      </c>
      <c r="AG42" s="2" t="s">
        <v>44</v>
      </c>
      <c r="AH42" s="11" t="s">
        <v>308</v>
      </c>
      <c r="AI42" s="2" t="s">
        <v>323</v>
      </c>
      <c r="AJ42" s="2" t="s">
        <v>52</v>
      </c>
      <c r="AK42" s="2" t="s">
        <v>52</v>
      </c>
      <c r="AL42" s="2" t="s">
        <v>52</v>
      </c>
      <c r="AM42" s="2" t="s">
        <v>52</v>
      </c>
      <c r="AN42" s="2" t="s">
        <v>49</v>
      </c>
      <c r="AO42" s="2" t="s">
        <v>54</v>
      </c>
      <c r="AP42" s="8" t="s">
        <v>324</v>
      </c>
      <c r="AQ42" s="2" t="s">
        <v>44</v>
      </c>
      <c r="AR42" s="2" t="s">
        <v>44</v>
      </c>
      <c r="AS42" s="2"/>
      <c r="AT42" s="2"/>
      <c r="AU42" s="2"/>
    </row>
    <row r="43" spans="1:47" ht="17">
      <c r="A43" s="9" t="s">
        <v>179</v>
      </c>
      <c r="B43" s="2">
        <v>41</v>
      </c>
      <c r="C43" s="2" t="s">
        <v>212</v>
      </c>
      <c r="D43" s="2">
        <v>12</v>
      </c>
      <c r="E43" s="2">
        <v>12</v>
      </c>
      <c r="F43" s="2" t="s">
        <v>214</v>
      </c>
      <c r="G43" s="2" t="s">
        <v>214</v>
      </c>
      <c r="H43" s="2" t="s">
        <v>41</v>
      </c>
      <c r="I43" s="2" t="s">
        <v>58</v>
      </c>
      <c r="J43" s="2"/>
      <c r="K43" s="2"/>
      <c r="L43" s="2" t="s">
        <v>44</v>
      </c>
      <c r="M43" s="2" t="s">
        <v>42</v>
      </c>
      <c r="N43" s="2">
        <v>1</v>
      </c>
      <c r="O43" s="2">
        <v>1</v>
      </c>
      <c r="P43" s="2"/>
      <c r="Q43" s="2"/>
      <c r="R43" s="2"/>
      <c r="S43" s="2"/>
      <c r="T43" s="2" t="s">
        <v>121</v>
      </c>
      <c r="U43" s="2" t="s">
        <v>227</v>
      </c>
      <c r="V43" s="2" t="s">
        <v>226</v>
      </c>
      <c r="W43" s="2"/>
      <c r="X43" s="2" t="s">
        <v>226</v>
      </c>
      <c r="Y43" s="2"/>
      <c r="Z43" s="2" t="s">
        <v>44</v>
      </c>
      <c r="AA43" s="2"/>
      <c r="AB43" s="2" t="s">
        <v>49</v>
      </c>
      <c r="AC43" s="2" t="s">
        <v>44</v>
      </c>
      <c r="AD43" s="2" t="s">
        <v>49</v>
      </c>
      <c r="AE43" s="2"/>
      <c r="AF43" s="2" t="s">
        <v>49</v>
      </c>
      <c r="AG43" s="2" t="s">
        <v>49</v>
      </c>
      <c r="AH43" s="11" t="s">
        <v>291</v>
      </c>
      <c r="AI43" s="8" t="s">
        <v>325</v>
      </c>
      <c r="AJ43" s="2" t="s">
        <v>52</v>
      </c>
      <c r="AK43" s="2" t="s">
        <v>52</v>
      </c>
      <c r="AL43" s="2" t="s">
        <v>53</v>
      </c>
      <c r="AM43" s="2" t="s">
        <v>52</v>
      </c>
      <c r="AN43" s="2" t="s">
        <v>49</v>
      </c>
      <c r="AO43" s="2" t="s">
        <v>54</v>
      </c>
      <c r="AP43" s="2"/>
      <c r="AQ43" s="2" t="s">
        <v>44</v>
      </c>
      <c r="AR43" s="2" t="s">
        <v>44</v>
      </c>
      <c r="AS43" s="2"/>
      <c r="AT43" s="2"/>
      <c r="AU43" s="2"/>
    </row>
    <row r="44" spans="1:47" ht="29">
      <c r="A44" s="9" t="s">
        <v>180</v>
      </c>
      <c r="B44" s="2"/>
      <c r="C44" s="2" t="s">
        <v>212</v>
      </c>
      <c r="D44" s="2">
        <v>84</v>
      </c>
      <c r="E44" s="2">
        <v>84</v>
      </c>
      <c r="F44" s="2" t="s">
        <v>57</v>
      </c>
      <c r="G44" s="2" t="s">
        <v>218</v>
      </c>
      <c r="H44" s="2" t="s">
        <v>41</v>
      </c>
      <c r="I44" s="2" t="s">
        <v>42</v>
      </c>
      <c r="J44" s="2" t="s">
        <v>223</v>
      </c>
      <c r="K44" s="2">
        <v>84</v>
      </c>
      <c r="L44" s="2" t="s">
        <v>44</v>
      </c>
      <c r="M44" s="2" t="s">
        <v>42</v>
      </c>
      <c r="N44" s="2">
        <v>5</v>
      </c>
      <c r="O44" s="2">
        <v>3</v>
      </c>
      <c r="P44" s="2">
        <v>3</v>
      </c>
      <c r="Q44" s="2">
        <v>3</v>
      </c>
      <c r="R44" s="2" t="s">
        <v>117</v>
      </c>
      <c r="S44" s="2" t="s">
        <v>90</v>
      </c>
      <c r="T44" s="2" t="s">
        <v>66</v>
      </c>
      <c r="U44" s="2" t="s">
        <v>47</v>
      </c>
      <c r="V44" s="2" t="s">
        <v>44</v>
      </c>
      <c r="W44" s="2"/>
      <c r="X44" s="2" t="s">
        <v>44</v>
      </c>
      <c r="Y44" s="2" t="s">
        <v>230</v>
      </c>
      <c r="Z44" s="2" t="s">
        <v>44</v>
      </c>
      <c r="AA44" s="2"/>
      <c r="AB44" s="2" t="s">
        <v>44</v>
      </c>
      <c r="AC44" s="2" t="s">
        <v>44</v>
      </c>
      <c r="AD44" s="2" t="s">
        <v>44</v>
      </c>
      <c r="AE44" s="2"/>
      <c r="AF44" s="2" t="s">
        <v>44</v>
      </c>
      <c r="AG44" s="2" t="s">
        <v>44</v>
      </c>
      <c r="AH44" s="2" t="s">
        <v>116</v>
      </c>
      <c r="AI44" s="2"/>
      <c r="AJ44" s="2" t="s">
        <v>53</v>
      </c>
      <c r="AK44" s="2" t="s">
        <v>53</v>
      </c>
      <c r="AL44" s="2" t="s">
        <v>53</v>
      </c>
      <c r="AM44" s="2" t="s">
        <v>53</v>
      </c>
      <c r="AN44" s="2" t="s">
        <v>49</v>
      </c>
      <c r="AO44" s="2" t="s">
        <v>77</v>
      </c>
      <c r="AP44" s="2" t="s">
        <v>389</v>
      </c>
      <c r="AQ44" s="2" t="s">
        <v>44</v>
      </c>
      <c r="AR44" s="2" t="s">
        <v>44</v>
      </c>
      <c r="AS44" s="2"/>
      <c r="AT44" s="2"/>
      <c r="AU44" s="2"/>
    </row>
    <row r="45" spans="1:47" ht="29">
      <c r="A45" s="9" t="s">
        <v>181</v>
      </c>
      <c r="B45" s="2">
        <v>38</v>
      </c>
      <c r="C45" s="2" t="s">
        <v>212</v>
      </c>
      <c r="D45" s="2">
        <v>84</v>
      </c>
      <c r="E45" s="2">
        <v>72</v>
      </c>
      <c r="F45" s="2" t="s">
        <v>217</v>
      </c>
      <c r="G45" s="2" t="s">
        <v>220</v>
      </c>
      <c r="H45" s="2" t="s">
        <v>41</v>
      </c>
      <c r="I45" s="2" t="s">
        <v>42</v>
      </c>
      <c r="J45" s="2" t="s">
        <v>223</v>
      </c>
      <c r="K45" s="2">
        <v>3</v>
      </c>
      <c r="L45" s="2" t="s">
        <v>226</v>
      </c>
      <c r="M45" s="2" t="s">
        <v>42</v>
      </c>
      <c r="N45" s="2">
        <v>4</v>
      </c>
      <c r="O45" s="2">
        <v>2</v>
      </c>
      <c r="P45" s="2">
        <v>2</v>
      </c>
      <c r="Q45" s="2">
        <v>4</v>
      </c>
      <c r="R45" s="2" t="s">
        <v>45</v>
      </c>
      <c r="S45" s="2" t="s">
        <v>46</v>
      </c>
      <c r="T45" s="2" t="s">
        <v>66</v>
      </c>
      <c r="U45" s="2" t="s">
        <v>66</v>
      </c>
      <c r="V45" s="2" t="s">
        <v>226</v>
      </c>
      <c r="W45" s="2" t="s">
        <v>150</v>
      </c>
      <c r="X45" s="2" t="s">
        <v>44</v>
      </c>
      <c r="Y45" s="2" t="s">
        <v>151</v>
      </c>
      <c r="Z45" s="2" t="s">
        <v>44</v>
      </c>
      <c r="AA45" s="2"/>
      <c r="AB45" s="2" t="s">
        <v>49</v>
      </c>
      <c r="AC45" s="2" t="s">
        <v>49</v>
      </c>
      <c r="AD45" s="2" t="s">
        <v>49</v>
      </c>
      <c r="AE45" s="2"/>
      <c r="AF45" s="2" t="s">
        <v>49</v>
      </c>
      <c r="AG45" s="2" t="s">
        <v>49</v>
      </c>
      <c r="AH45" s="11" t="s">
        <v>326</v>
      </c>
      <c r="AI45" s="8" t="s">
        <v>327</v>
      </c>
      <c r="AJ45" s="2" t="s">
        <v>53</v>
      </c>
      <c r="AK45" s="2" t="s">
        <v>53</v>
      </c>
      <c r="AL45" s="2" t="s">
        <v>52</v>
      </c>
      <c r="AM45" s="2" t="s">
        <v>52</v>
      </c>
      <c r="AN45" s="2" t="s">
        <v>49</v>
      </c>
      <c r="AO45" s="2" t="s">
        <v>77</v>
      </c>
      <c r="AP45" s="2" t="s">
        <v>62</v>
      </c>
      <c r="AQ45" s="2" t="s">
        <v>44</v>
      </c>
      <c r="AR45" s="2" t="s">
        <v>49</v>
      </c>
      <c r="AS45" s="2"/>
      <c r="AT45" s="2"/>
      <c r="AU45" s="2"/>
    </row>
    <row r="46" spans="1:47" ht="29">
      <c r="A46" s="9" t="s">
        <v>182</v>
      </c>
      <c r="B46" s="2">
        <v>39</v>
      </c>
      <c r="C46" s="2" t="s">
        <v>212</v>
      </c>
      <c r="D46" s="2">
        <v>15</v>
      </c>
      <c r="E46" s="2">
        <v>3</v>
      </c>
      <c r="F46" s="2" t="s">
        <v>213</v>
      </c>
      <c r="G46" s="2" t="s">
        <v>104</v>
      </c>
      <c r="H46" s="2" t="s">
        <v>41</v>
      </c>
      <c r="I46" s="2" t="s">
        <v>42</v>
      </c>
      <c r="J46" s="2" t="s">
        <v>223</v>
      </c>
      <c r="K46" s="2">
        <v>12</v>
      </c>
      <c r="L46" s="2" t="s">
        <v>44</v>
      </c>
      <c r="M46" s="2" t="s">
        <v>58</v>
      </c>
      <c r="N46" s="2">
        <v>3</v>
      </c>
      <c r="O46" s="2">
        <v>3</v>
      </c>
      <c r="P46" s="2">
        <v>2</v>
      </c>
      <c r="Q46" s="2">
        <v>2</v>
      </c>
      <c r="R46" s="2" t="s">
        <v>64</v>
      </c>
      <c r="S46" s="2" t="s">
        <v>90</v>
      </c>
      <c r="T46" s="2" t="s">
        <v>47</v>
      </c>
      <c r="U46" s="2" t="s">
        <v>47</v>
      </c>
      <c r="V46" s="2" t="s">
        <v>44</v>
      </c>
      <c r="W46" s="2"/>
      <c r="X46" s="2" t="s">
        <v>226</v>
      </c>
      <c r="Y46" s="2"/>
      <c r="Z46" s="2" t="s">
        <v>44</v>
      </c>
      <c r="AA46" s="2"/>
      <c r="AB46" s="2" t="s">
        <v>44</v>
      </c>
      <c r="AC46" s="2" t="s">
        <v>44</v>
      </c>
      <c r="AD46" s="2" t="s">
        <v>44</v>
      </c>
      <c r="AE46" s="2"/>
      <c r="AF46" s="2" t="s">
        <v>49</v>
      </c>
      <c r="AG46" s="2" t="s">
        <v>49</v>
      </c>
      <c r="AH46" s="2"/>
      <c r="AI46" s="8"/>
      <c r="AJ46" s="2" t="s">
        <v>52</v>
      </c>
      <c r="AK46" s="2" t="s">
        <v>52</v>
      </c>
      <c r="AL46" s="2" t="s">
        <v>52</v>
      </c>
      <c r="AM46" s="2" t="s">
        <v>52</v>
      </c>
      <c r="AN46" s="2" t="s">
        <v>49</v>
      </c>
      <c r="AO46" s="2" t="s">
        <v>54</v>
      </c>
      <c r="AP46" s="2"/>
      <c r="AQ46" s="2" t="s">
        <v>44</v>
      </c>
      <c r="AR46" s="2" t="s">
        <v>44</v>
      </c>
      <c r="AS46" s="2"/>
      <c r="AT46" s="2"/>
      <c r="AU46" s="2"/>
    </row>
    <row r="47" spans="1:47" ht="17">
      <c r="A47" s="9" t="s">
        <v>183</v>
      </c>
      <c r="B47" s="2">
        <v>36</v>
      </c>
      <c r="C47" s="2" t="s">
        <v>212</v>
      </c>
      <c r="D47" s="2">
        <v>9</v>
      </c>
      <c r="E47" s="2">
        <v>8</v>
      </c>
      <c r="F47" s="2" t="s">
        <v>57</v>
      </c>
      <c r="G47" s="2" t="s">
        <v>218</v>
      </c>
      <c r="H47" s="2" t="s">
        <v>152</v>
      </c>
      <c r="I47" s="2" t="s">
        <v>120</v>
      </c>
      <c r="J47" s="2"/>
      <c r="K47" s="2"/>
      <c r="L47" s="2" t="s">
        <v>44</v>
      </c>
      <c r="M47" s="2" t="s">
        <v>222</v>
      </c>
      <c r="N47" s="2"/>
      <c r="O47" s="2"/>
      <c r="P47" s="2"/>
      <c r="Q47" s="2"/>
      <c r="R47" s="2"/>
      <c r="S47" s="2"/>
      <c r="T47" s="2" t="s">
        <v>121</v>
      </c>
      <c r="U47" s="2" t="s">
        <v>121</v>
      </c>
      <c r="V47" s="2" t="s">
        <v>44</v>
      </c>
      <c r="W47" s="2"/>
      <c r="X47" s="2" t="s">
        <v>226</v>
      </c>
      <c r="Y47" s="2"/>
      <c r="Z47" s="2"/>
      <c r="AA47" s="2"/>
      <c r="AB47" s="2"/>
      <c r="AC47" s="2"/>
      <c r="AD47" s="2"/>
      <c r="AE47" s="2"/>
      <c r="AF47" s="2"/>
      <c r="AG47" s="2" t="s">
        <v>49</v>
      </c>
      <c r="AH47" s="11" t="s">
        <v>278</v>
      </c>
      <c r="AI47" s="8" t="s">
        <v>328</v>
      </c>
      <c r="AJ47" s="2" t="s">
        <v>53</v>
      </c>
      <c r="AK47" s="2" t="s">
        <v>53</v>
      </c>
      <c r="AL47" s="2" t="s">
        <v>52</v>
      </c>
      <c r="AM47" s="2" t="s">
        <v>52</v>
      </c>
      <c r="AN47" s="2" t="s">
        <v>49</v>
      </c>
      <c r="AO47" s="2" t="s">
        <v>54</v>
      </c>
      <c r="AP47" s="2" t="s">
        <v>329</v>
      </c>
      <c r="AQ47" s="2" t="s">
        <v>95</v>
      </c>
      <c r="AR47" s="2" t="s">
        <v>95</v>
      </c>
      <c r="AS47" s="2"/>
      <c r="AT47" s="2"/>
      <c r="AU47" s="2"/>
    </row>
    <row r="48" spans="1:47" ht="119">
      <c r="A48" s="9" t="s">
        <v>184</v>
      </c>
      <c r="B48" s="2">
        <v>44</v>
      </c>
      <c r="C48" s="2" t="s">
        <v>212</v>
      </c>
      <c r="D48" s="2">
        <v>6</v>
      </c>
      <c r="E48" s="2">
        <v>6</v>
      </c>
      <c r="F48" s="2" t="s">
        <v>57</v>
      </c>
      <c r="G48" s="2" t="s">
        <v>218</v>
      </c>
      <c r="H48" s="2" t="s">
        <v>41</v>
      </c>
      <c r="I48" s="2" t="s">
        <v>42</v>
      </c>
      <c r="J48" s="2" t="s">
        <v>223</v>
      </c>
      <c r="K48" s="2">
        <v>3</v>
      </c>
      <c r="L48" s="2" t="s">
        <v>44</v>
      </c>
      <c r="M48" s="2" t="s">
        <v>42</v>
      </c>
      <c r="N48" s="2">
        <v>1</v>
      </c>
      <c r="O48" s="2">
        <v>1</v>
      </c>
      <c r="P48" s="2">
        <v>1</v>
      </c>
      <c r="Q48" s="2">
        <v>1</v>
      </c>
      <c r="R48" s="2" t="s">
        <v>64</v>
      </c>
      <c r="S48" s="2" t="s">
        <v>90</v>
      </c>
      <c r="T48" s="2" t="s">
        <v>121</v>
      </c>
      <c r="U48" s="2" t="s">
        <v>121</v>
      </c>
      <c r="V48" s="2" t="s">
        <v>226</v>
      </c>
      <c r="W48" s="15" t="s">
        <v>265</v>
      </c>
      <c r="X48" s="2" t="s">
        <v>44</v>
      </c>
      <c r="Y48" s="2" t="s">
        <v>230</v>
      </c>
      <c r="Z48" s="2" t="s">
        <v>44</v>
      </c>
      <c r="AA48" s="2"/>
      <c r="AB48" s="2" t="s">
        <v>44</v>
      </c>
      <c r="AC48" s="2" t="s">
        <v>44</v>
      </c>
      <c r="AD48" s="2" t="s">
        <v>44</v>
      </c>
      <c r="AE48" s="2"/>
      <c r="AF48" s="2" t="s">
        <v>49</v>
      </c>
      <c r="AG48" s="2" t="s">
        <v>44</v>
      </c>
      <c r="AH48" s="11" t="s">
        <v>330</v>
      </c>
      <c r="AI48" s="12" t="s">
        <v>331</v>
      </c>
      <c r="AJ48" s="2" t="s">
        <v>53</v>
      </c>
      <c r="AK48" s="2" t="s">
        <v>53</v>
      </c>
      <c r="AL48" s="2" t="s">
        <v>102</v>
      </c>
      <c r="AM48" s="2" t="s">
        <v>52</v>
      </c>
      <c r="AN48" s="2" t="s">
        <v>49</v>
      </c>
      <c r="AO48" s="2" t="s">
        <v>54</v>
      </c>
      <c r="AP48" s="2"/>
      <c r="AQ48" s="2" t="s">
        <v>44</v>
      </c>
      <c r="AR48" s="2" t="s">
        <v>49</v>
      </c>
      <c r="AS48" s="2"/>
      <c r="AT48" s="2"/>
      <c r="AU48" s="2"/>
    </row>
    <row r="49" spans="1:47" ht="29">
      <c r="A49" s="9" t="s">
        <v>185</v>
      </c>
      <c r="B49" s="2">
        <v>45</v>
      </c>
      <c r="C49" s="2" t="s">
        <v>212</v>
      </c>
      <c r="D49" s="2">
        <v>84</v>
      </c>
      <c r="E49" s="2">
        <v>84</v>
      </c>
      <c r="F49" s="2" t="s">
        <v>213</v>
      </c>
      <c r="G49" s="2" t="s">
        <v>104</v>
      </c>
      <c r="H49" s="2" t="s">
        <v>63</v>
      </c>
      <c r="I49" s="2" t="s">
        <v>42</v>
      </c>
      <c r="J49" s="2" t="s">
        <v>223</v>
      </c>
      <c r="K49" s="2">
        <v>84</v>
      </c>
      <c r="L49" s="2"/>
      <c r="M49" s="2"/>
      <c r="N49" s="2"/>
      <c r="O49" s="2"/>
      <c r="P49" s="2"/>
      <c r="Q49" s="2"/>
      <c r="R49" s="2" t="s">
        <v>117</v>
      </c>
      <c r="S49" s="2" t="s">
        <v>90</v>
      </c>
      <c r="T49" s="2" t="s">
        <v>47</v>
      </c>
      <c r="U49" s="2" t="s">
        <v>47</v>
      </c>
      <c r="V49" s="2" t="s">
        <v>44</v>
      </c>
      <c r="W49" s="2"/>
      <c r="X49" s="2" t="s">
        <v>226</v>
      </c>
      <c r="Y49" s="2"/>
      <c r="Z49" s="2" t="s">
        <v>44</v>
      </c>
      <c r="AA49" s="2"/>
      <c r="AB49" s="2" t="s">
        <v>44</v>
      </c>
      <c r="AC49" s="2" t="s">
        <v>49</v>
      </c>
      <c r="AD49" s="2" t="s">
        <v>44</v>
      </c>
      <c r="AE49" s="2"/>
      <c r="AF49" s="2" t="s">
        <v>49</v>
      </c>
      <c r="AG49" s="2" t="s">
        <v>49</v>
      </c>
      <c r="AH49" s="2"/>
      <c r="AI49" s="2"/>
      <c r="AJ49" s="2" t="s">
        <v>53</v>
      </c>
      <c r="AK49" s="2" t="s">
        <v>53</v>
      </c>
      <c r="AL49" s="2" t="s">
        <v>53</v>
      </c>
      <c r="AM49" s="2" t="s">
        <v>53</v>
      </c>
      <c r="AN49" s="2" t="s">
        <v>49</v>
      </c>
      <c r="AO49" s="2" t="s">
        <v>54</v>
      </c>
      <c r="AP49" s="2"/>
      <c r="AQ49" s="2" t="s">
        <v>44</v>
      </c>
      <c r="AR49" s="2" t="s">
        <v>44</v>
      </c>
      <c r="AS49" s="2"/>
      <c r="AT49" s="2"/>
      <c r="AU49" s="2"/>
    </row>
    <row r="50" spans="1:47" ht="119">
      <c r="A50" s="9" t="s">
        <v>186</v>
      </c>
      <c r="B50" s="2">
        <v>40</v>
      </c>
      <c r="C50" s="2" t="s">
        <v>212</v>
      </c>
      <c r="D50" s="2">
        <v>132</v>
      </c>
      <c r="E50" s="2">
        <v>84</v>
      </c>
      <c r="F50" s="2" t="s">
        <v>98</v>
      </c>
      <c r="G50" s="2" t="s">
        <v>98</v>
      </c>
      <c r="H50" s="2" t="s">
        <v>41</v>
      </c>
      <c r="I50" s="2" t="s">
        <v>42</v>
      </c>
      <c r="J50" s="2" t="s">
        <v>223</v>
      </c>
      <c r="K50" s="2">
        <v>84</v>
      </c>
      <c r="L50" s="2" t="s">
        <v>226</v>
      </c>
      <c r="M50" s="2" t="s">
        <v>42</v>
      </c>
      <c r="N50" s="2">
        <v>1</v>
      </c>
      <c r="O50" s="2">
        <v>1</v>
      </c>
      <c r="P50" s="2">
        <v>1</v>
      </c>
      <c r="Q50" s="2">
        <v>1</v>
      </c>
      <c r="R50" s="2" t="s">
        <v>64</v>
      </c>
      <c r="S50" s="2" t="s">
        <v>90</v>
      </c>
      <c r="T50" s="2" t="s">
        <v>66</v>
      </c>
      <c r="U50" s="2" t="s">
        <v>66</v>
      </c>
      <c r="V50" s="2" t="s">
        <v>44</v>
      </c>
      <c r="W50" s="2"/>
      <c r="X50" s="2" t="s">
        <v>44</v>
      </c>
      <c r="Y50" s="8" t="s">
        <v>271</v>
      </c>
      <c r="Z50" s="2" t="s">
        <v>44</v>
      </c>
      <c r="AA50" s="2"/>
      <c r="AB50" s="2" t="s">
        <v>49</v>
      </c>
      <c r="AC50" s="2" t="s">
        <v>44</v>
      </c>
      <c r="AD50" s="2" t="s">
        <v>49</v>
      </c>
      <c r="AE50" s="2"/>
      <c r="AF50" s="2" t="s">
        <v>49</v>
      </c>
      <c r="AG50" s="2" t="s">
        <v>49</v>
      </c>
      <c r="AH50" s="8" t="s">
        <v>332</v>
      </c>
      <c r="AI50" s="8" t="s">
        <v>333</v>
      </c>
      <c r="AJ50" s="2" t="s">
        <v>52</v>
      </c>
      <c r="AK50" s="2" t="s">
        <v>53</v>
      </c>
      <c r="AL50" s="2" t="s">
        <v>52</v>
      </c>
      <c r="AM50" s="2" t="s">
        <v>53</v>
      </c>
      <c r="AN50" s="2" t="s">
        <v>49</v>
      </c>
      <c r="AO50" s="2" t="s">
        <v>77</v>
      </c>
      <c r="AP50" s="2" t="s">
        <v>382</v>
      </c>
      <c r="AQ50" s="2" t="s">
        <v>44</v>
      </c>
      <c r="AR50" s="2" t="s">
        <v>49</v>
      </c>
      <c r="AS50" s="2"/>
      <c r="AT50" s="2"/>
      <c r="AU50" s="2"/>
    </row>
    <row r="51" spans="1:47" ht="34">
      <c r="A51" s="9" t="s">
        <v>187</v>
      </c>
      <c r="B51" s="2">
        <v>27</v>
      </c>
      <c r="C51" s="2" t="s">
        <v>79</v>
      </c>
      <c r="D51" s="2">
        <v>10</v>
      </c>
      <c r="E51" s="2">
        <v>10</v>
      </c>
      <c r="F51" s="2" t="s">
        <v>213</v>
      </c>
      <c r="G51" s="2" t="s">
        <v>104</v>
      </c>
      <c r="H51" s="2" t="s">
        <v>63</v>
      </c>
      <c r="I51" s="2" t="s">
        <v>120</v>
      </c>
      <c r="J51" s="2" t="s">
        <v>225</v>
      </c>
      <c r="K51" s="2"/>
      <c r="L51" s="2" t="s">
        <v>226</v>
      </c>
      <c r="M51" s="2" t="s">
        <v>42</v>
      </c>
      <c r="N51" s="2">
        <v>1</v>
      </c>
      <c r="O51" s="2">
        <v>1</v>
      </c>
      <c r="P51" s="2">
        <v>1</v>
      </c>
      <c r="Q51" s="2">
        <v>1</v>
      </c>
      <c r="R51" s="2" t="s">
        <v>64</v>
      </c>
      <c r="S51" s="14" t="s">
        <v>240</v>
      </c>
      <c r="T51" s="2" t="s">
        <v>227</v>
      </c>
      <c r="U51" s="2" t="s">
        <v>227</v>
      </c>
      <c r="V51" s="2" t="s">
        <v>44</v>
      </c>
      <c r="W51" s="8" t="s">
        <v>251</v>
      </c>
      <c r="X51" s="2" t="s">
        <v>44</v>
      </c>
      <c r="Y51" s="8" t="s">
        <v>272</v>
      </c>
      <c r="Z51" s="2" t="s">
        <v>44</v>
      </c>
      <c r="AA51" s="2"/>
      <c r="AB51" s="2" t="s">
        <v>49</v>
      </c>
      <c r="AC51" s="2" t="s">
        <v>49</v>
      </c>
      <c r="AD51" s="2" t="s">
        <v>49</v>
      </c>
      <c r="AE51" s="8" t="s">
        <v>334</v>
      </c>
      <c r="AF51" s="2" t="s">
        <v>49</v>
      </c>
      <c r="AG51" s="2" t="s">
        <v>49</v>
      </c>
      <c r="AH51" s="11" t="s">
        <v>335</v>
      </c>
      <c r="AI51" s="2" t="s">
        <v>375</v>
      </c>
      <c r="AJ51" s="2" t="s">
        <v>53</v>
      </c>
      <c r="AK51" s="2" t="s">
        <v>53</v>
      </c>
      <c r="AL51" s="2" t="s">
        <v>53</v>
      </c>
      <c r="AM51" s="2" t="s">
        <v>53</v>
      </c>
      <c r="AN51" s="2" t="s">
        <v>49</v>
      </c>
      <c r="AO51" s="2" t="s">
        <v>54</v>
      </c>
      <c r="AP51" s="8" t="s">
        <v>336</v>
      </c>
      <c r="AQ51" s="2" t="s">
        <v>44</v>
      </c>
      <c r="AR51" s="2" t="s">
        <v>44</v>
      </c>
      <c r="AS51" s="2"/>
      <c r="AT51" s="2"/>
      <c r="AU51" s="2"/>
    </row>
    <row r="52" spans="1:47" ht="17">
      <c r="A52" s="9" t="s">
        <v>188</v>
      </c>
      <c r="B52" s="2">
        <v>33</v>
      </c>
      <c r="C52" s="2" t="s">
        <v>79</v>
      </c>
      <c r="D52" s="2">
        <v>36</v>
      </c>
      <c r="E52" s="2">
        <v>36</v>
      </c>
      <c r="F52" s="2" t="s">
        <v>213</v>
      </c>
      <c r="G52" s="2" t="s">
        <v>219</v>
      </c>
      <c r="H52" s="2" t="s">
        <v>41</v>
      </c>
      <c r="I52" s="2" t="s">
        <v>94</v>
      </c>
      <c r="J52" s="2"/>
      <c r="K52" s="2"/>
      <c r="L52" s="2" t="s">
        <v>44</v>
      </c>
      <c r="M52" s="2" t="s">
        <v>94</v>
      </c>
      <c r="N52" s="2">
        <v>3</v>
      </c>
      <c r="O52" s="2">
        <v>2</v>
      </c>
      <c r="P52" s="2">
        <v>1</v>
      </c>
      <c r="Q52" s="2">
        <v>2</v>
      </c>
      <c r="R52" s="2" t="s">
        <v>45</v>
      </c>
      <c r="S52" s="2" t="s">
        <v>46</v>
      </c>
      <c r="T52" s="2" t="s">
        <v>121</v>
      </c>
      <c r="U52" s="2" t="s">
        <v>229</v>
      </c>
      <c r="V52" s="2" t="s">
        <v>226</v>
      </c>
      <c r="W52" s="2"/>
      <c r="X52" s="2" t="s">
        <v>226</v>
      </c>
      <c r="Y52" s="2"/>
      <c r="Z52" s="2" t="s">
        <v>44</v>
      </c>
      <c r="AA52" s="2"/>
      <c r="AB52" s="2" t="s">
        <v>49</v>
      </c>
      <c r="AC52" s="2"/>
      <c r="AD52" s="2" t="s">
        <v>49</v>
      </c>
      <c r="AE52" s="2"/>
      <c r="AF52" s="2"/>
      <c r="AG52" s="2"/>
      <c r="AH52" s="2"/>
      <c r="AI52" s="8"/>
      <c r="AJ52" s="2"/>
      <c r="AK52" s="2"/>
      <c r="AL52" s="2"/>
      <c r="AM52" s="2"/>
      <c r="AN52" s="2"/>
      <c r="AO52" s="2"/>
      <c r="AP52" s="2"/>
      <c r="AQ52" s="2"/>
      <c r="AR52" s="2"/>
      <c r="AS52" s="2"/>
      <c r="AT52" s="2"/>
      <c r="AU52" s="2"/>
    </row>
    <row r="53" spans="1:47" ht="34">
      <c r="A53" s="9" t="s">
        <v>189</v>
      </c>
      <c r="B53" s="2">
        <v>36</v>
      </c>
      <c r="C53" s="2" t="s">
        <v>79</v>
      </c>
      <c r="D53" s="2">
        <v>36</v>
      </c>
      <c r="E53" s="2">
        <v>12</v>
      </c>
      <c r="F53" s="2" t="s">
        <v>57</v>
      </c>
      <c r="G53" s="2" t="s">
        <v>104</v>
      </c>
      <c r="H53" s="2" t="s">
        <v>41</v>
      </c>
      <c r="I53" s="2" t="s">
        <v>58</v>
      </c>
      <c r="J53" s="2" t="s">
        <v>225</v>
      </c>
      <c r="K53" s="2"/>
      <c r="L53" s="2" t="s">
        <v>226</v>
      </c>
      <c r="M53" s="2" t="s">
        <v>58</v>
      </c>
      <c r="N53" s="2">
        <v>5</v>
      </c>
      <c r="O53" s="2">
        <v>2</v>
      </c>
      <c r="P53" s="2">
        <v>3</v>
      </c>
      <c r="Q53" s="2">
        <v>2</v>
      </c>
      <c r="R53" s="2" t="s">
        <v>45</v>
      </c>
      <c r="S53" s="2" t="s">
        <v>234</v>
      </c>
      <c r="T53" s="2" t="s">
        <v>121</v>
      </c>
      <c r="U53" s="2" t="s">
        <v>121</v>
      </c>
      <c r="V53" s="2" t="s">
        <v>226</v>
      </c>
      <c r="W53" s="8" t="s">
        <v>252</v>
      </c>
      <c r="X53" s="2" t="s">
        <v>226</v>
      </c>
      <c r="Y53" s="2"/>
      <c r="Z53" s="2" t="s">
        <v>44</v>
      </c>
      <c r="AA53" s="2" t="s">
        <v>44</v>
      </c>
      <c r="AB53" s="2" t="s">
        <v>49</v>
      </c>
      <c r="AC53" s="2" t="s">
        <v>49</v>
      </c>
      <c r="AD53" s="2" t="s">
        <v>49</v>
      </c>
      <c r="AE53" s="2"/>
      <c r="AF53" s="2" t="s">
        <v>49</v>
      </c>
      <c r="AG53" s="2" t="s">
        <v>44</v>
      </c>
      <c r="AH53" s="11" t="s">
        <v>308</v>
      </c>
      <c r="AI53" s="8" t="s">
        <v>226</v>
      </c>
      <c r="AJ53" s="2" t="s">
        <v>52</v>
      </c>
      <c r="AK53" s="2" t="s">
        <v>102</v>
      </c>
      <c r="AL53" s="2" t="s">
        <v>52</v>
      </c>
      <c r="AM53" s="2" t="s">
        <v>52</v>
      </c>
      <c r="AN53" s="2" t="s">
        <v>49</v>
      </c>
      <c r="AO53" s="2" t="s">
        <v>54</v>
      </c>
      <c r="AP53" s="2" t="s">
        <v>78</v>
      </c>
      <c r="AQ53" s="2" t="s">
        <v>49</v>
      </c>
      <c r="AR53" s="2" t="s">
        <v>49</v>
      </c>
      <c r="AS53" s="2"/>
      <c r="AT53" s="2"/>
      <c r="AU53" s="2"/>
    </row>
    <row r="54" spans="1:47" ht="17">
      <c r="A54" s="9" t="s">
        <v>190</v>
      </c>
      <c r="B54" s="2">
        <v>30</v>
      </c>
      <c r="C54" s="2" t="s">
        <v>79</v>
      </c>
      <c r="D54" s="2">
        <v>84</v>
      </c>
      <c r="E54" s="2">
        <v>84</v>
      </c>
      <c r="F54" s="2" t="s">
        <v>213</v>
      </c>
      <c r="G54" s="2"/>
      <c r="H54" s="2" t="s">
        <v>41</v>
      </c>
      <c r="I54" s="2" t="s">
        <v>58</v>
      </c>
      <c r="J54" s="2"/>
      <c r="K54" s="2"/>
      <c r="L54" s="2" t="s">
        <v>95</v>
      </c>
      <c r="M54" s="2" t="s">
        <v>94</v>
      </c>
      <c r="N54" s="2">
        <v>1</v>
      </c>
      <c r="O54" s="2"/>
      <c r="P54" s="2">
        <v>1</v>
      </c>
      <c r="Q54" s="2"/>
      <c r="R54" s="2" t="s">
        <v>64</v>
      </c>
      <c r="S54" s="2" t="s">
        <v>46</v>
      </c>
      <c r="T54" s="2" t="s">
        <v>121</v>
      </c>
      <c r="U54" s="2" t="s">
        <v>229</v>
      </c>
      <c r="V54" s="2" t="s">
        <v>226</v>
      </c>
      <c r="W54" s="2"/>
      <c r="X54" s="2" t="s">
        <v>226</v>
      </c>
      <c r="Y54" s="10" t="s">
        <v>231</v>
      </c>
      <c r="Z54" s="2" t="s">
        <v>44</v>
      </c>
      <c r="AA54" s="2"/>
      <c r="AB54" s="2" t="s">
        <v>49</v>
      </c>
      <c r="AC54" s="2" t="s">
        <v>44</v>
      </c>
      <c r="AD54" s="2" t="s">
        <v>49</v>
      </c>
      <c r="AE54" s="8" t="s">
        <v>337</v>
      </c>
      <c r="AF54" s="2" t="s">
        <v>49</v>
      </c>
      <c r="AG54" s="2" t="s">
        <v>44</v>
      </c>
      <c r="AH54" s="11" t="s">
        <v>318</v>
      </c>
      <c r="AI54" s="2" t="s">
        <v>304</v>
      </c>
      <c r="AJ54" s="2" t="s">
        <v>366</v>
      </c>
      <c r="AK54" s="2" t="s">
        <v>53</v>
      </c>
      <c r="AL54" s="2" t="s">
        <v>366</v>
      </c>
      <c r="AM54" s="2" t="s">
        <v>53</v>
      </c>
      <c r="AN54" s="2" t="s">
        <v>49</v>
      </c>
      <c r="AO54" s="2" t="s">
        <v>54</v>
      </c>
      <c r="AP54" s="2" t="s">
        <v>276</v>
      </c>
      <c r="AQ54" s="2" t="s">
        <v>49</v>
      </c>
      <c r="AR54" s="2" t="s">
        <v>49</v>
      </c>
      <c r="AS54" s="2"/>
      <c r="AT54" s="2"/>
      <c r="AU54" s="2"/>
    </row>
    <row r="55" spans="1:47" ht="29">
      <c r="A55" s="9" t="s">
        <v>191</v>
      </c>
      <c r="B55" s="2">
        <v>37</v>
      </c>
      <c r="C55" s="2" t="s">
        <v>212</v>
      </c>
      <c r="D55" s="2">
        <v>36</v>
      </c>
      <c r="E55" s="2">
        <v>12</v>
      </c>
      <c r="F55" s="2" t="s">
        <v>57</v>
      </c>
      <c r="G55" s="2" t="s">
        <v>98</v>
      </c>
      <c r="H55" s="2" t="s">
        <v>63</v>
      </c>
      <c r="I55" s="2" t="s">
        <v>42</v>
      </c>
      <c r="J55" s="2" t="s">
        <v>223</v>
      </c>
      <c r="K55" s="2">
        <v>6</v>
      </c>
      <c r="L55" s="2" t="s">
        <v>226</v>
      </c>
      <c r="M55" s="2" t="s">
        <v>58</v>
      </c>
      <c r="N55" s="2">
        <v>3</v>
      </c>
      <c r="O55" s="2">
        <v>2</v>
      </c>
      <c r="P55" s="2">
        <v>3</v>
      </c>
      <c r="Q55" s="2">
        <v>2</v>
      </c>
      <c r="R55" s="2" t="s">
        <v>45</v>
      </c>
      <c r="S55" s="2" t="s">
        <v>46</v>
      </c>
      <c r="T55" s="2" t="s">
        <v>121</v>
      </c>
      <c r="U55" s="2" t="s">
        <v>121</v>
      </c>
      <c r="V55" s="2" t="s">
        <v>44</v>
      </c>
      <c r="W55" s="2" t="s">
        <v>44</v>
      </c>
      <c r="X55" s="2" t="s">
        <v>226</v>
      </c>
      <c r="Y55" s="2"/>
      <c r="Z55" s="2" t="s">
        <v>44</v>
      </c>
      <c r="AA55" s="2" t="s">
        <v>44</v>
      </c>
      <c r="AB55" s="2" t="s">
        <v>49</v>
      </c>
      <c r="AC55" s="2" t="s">
        <v>49</v>
      </c>
      <c r="AD55" s="2" t="s">
        <v>49</v>
      </c>
      <c r="AE55" s="2" t="s">
        <v>304</v>
      </c>
      <c r="AF55" s="2" t="s">
        <v>49</v>
      </c>
      <c r="AG55" s="2" t="s">
        <v>49</v>
      </c>
      <c r="AH55" s="11" t="s">
        <v>304</v>
      </c>
      <c r="AI55" s="8" t="s">
        <v>308</v>
      </c>
      <c r="AJ55" s="2" t="s">
        <v>102</v>
      </c>
      <c r="AK55" s="2" t="s">
        <v>52</v>
      </c>
      <c r="AL55" s="2" t="s">
        <v>52</v>
      </c>
      <c r="AM55" s="2" t="s">
        <v>102</v>
      </c>
      <c r="AN55" s="2" t="s">
        <v>49</v>
      </c>
      <c r="AO55" s="2" t="s">
        <v>54</v>
      </c>
      <c r="AP55" s="2" t="s">
        <v>368</v>
      </c>
      <c r="AQ55" s="2" t="s">
        <v>95</v>
      </c>
      <c r="AR55" s="2" t="s">
        <v>49</v>
      </c>
      <c r="AS55" s="2"/>
      <c r="AT55" s="2"/>
      <c r="AU55" s="2"/>
    </row>
    <row r="56" spans="1:47" ht="34">
      <c r="A56" s="9" t="s">
        <v>192</v>
      </c>
      <c r="B56" s="2">
        <v>34</v>
      </c>
      <c r="C56" s="2" t="s">
        <v>212</v>
      </c>
      <c r="D56" s="2">
        <v>30</v>
      </c>
      <c r="E56" s="2">
        <v>30</v>
      </c>
      <c r="F56" s="2" t="s">
        <v>57</v>
      </c>
      <c r="G56" s="2" t="s">
        <v>218</v>
      </c>
      <c r="H56" s="2" t="s">
        <v>41</v>
      </c>
      <c r="I56" s="2" t="s">
        <v>42</v>
      </c>
      <c r="J56" s="2" t="s">
        <v>89</v>
      </c>
      <c r="K56" s="2">
        <v>10</v>
      </c>
      <c r="L56" s="2" t="s">
        <v>44</v>
      </c>
      <c r="M56" s="2" t="s">
        <v>42</v>
      </c>
      <c r="N56" s="2">
        <v>1</v>
      </c>
      <c r="O56" s="2">
        <v>3</v>
      </c>
      <c r="P56" s="2">
        <v>2</v>
      </c>
      <c r="Q56" s="2">
        <v>2</v>
      </c>
      <c r="R56" s="2" t="s">
        <v>45</v>
      </c>
      <c r="S56" s="2" t="s">
        <v>85</v>
      </c>
      <c r="T56" s="2" t="s">
        <v>121</v>
      </c>
      <c r="U56" s="2" t="s">
        <v>227</v>
      </c>
      <c r="V56" s="2" t="s">
        <v>226</v>
      </c>
      <c r="W56" s="8" t="s">
        <v>253</v>
      </c>
      <c r="X56" s="2" t="s">
        <v>226</v>
      </c>
      <c r="Y56" s="2"/>
      <c r="Z56" s="2" t="s">
        <v>44</v>
      </c>
      <c r="AA56" s="2"/>
      <c r="AB56" s="2" t="s">
        <v>44</v>
      </c>
      <c r="AC56" s="2" t="s">
        <v>44</v>
      </c>
      <c r="AD56" s="2" t="s">
        <v>44</v>
      </c>
      <c r="AE56" s="2"/>
      <c r="AF56" s="2" t="s">
        <v>49</v>
      </c>
      <c r="AG56" s="2" t="s">
        <v>49</v>
      </c>
      <c r="AH56" s="11" t="s">
        <v>291</v>
      </c>
      <c r="AI56" s="8"/>
      <c r="AJ56" s="2" t="s">
        <v>102</v>
      </c>
      <c r="AK56" s="2" t="s">
        <v>52</v>
      </c>
      <c r="AL56" s="2" t="s">
        <v>52</v>
      </c>
      <c r="AM56" s="2" t="s">
        <v>53</v>
      </c>
      <c r="AN56" s="2" t="s">
        <v>49</v>
      </c>
      <c r="AO56" s="2" t="s">
        <v>54</v>
      </c>
      <c r="AP56" s="2"/>
      <c r="AQ56" s="2" t="s">
        <v>95</v>
      </c>
      <c r="AR56" s="2" t="s">
        <v>49</v>
      </c>
      <c r="AS56" s="2"/>
      <c r="AT56" s="2"/>
      <c r="AU56" s="2"/>
    </row>
    <row r="57" spans="1:47" ht="51">
      <c r="A57" s="9" t="s">
        <v>193</v>
      </c>
      <c r="B57" s="2">
        <v>32</v>
      </c>
      <c r="C57" s="2" t="s">
        <v>79</v>
      </c>
      <c r="D57" s="2">
        <v>37</v>
      </c>
      <c r="E57" s="2">
        <v>23</v>
      </c>
      <c r="F57" s="2" t="s">
        <v>213</v>
      </c>
      <c r="G57" s="2" t="s">
        <v>98</v>
      </c>
      <c r="H57" s="2" t="s">
        <v>63</v>
      </c>
      <c r="I57" s="2" t="s">
        <v>94</v>
      </c>
      <c r="J57" s="2" t="s">
        <v>224</v>
      </c>
      <c r="K57" s="2"/>
      <c r="L57" s="2" t="s">
        <v>44</v>
      </c>
      <c r="M57" s="2" t="s">
        <v>94</v>
      </c>
      <c r="N57" s="2">
        <v>2</v>
      </c>
      <c r="O57" s="2"/>
      <c r="P57" s="2"/>
      <c r="Q57" s="2">
        <v>3</v>
      </c>
      <c r="R57" s="2" t="s">
        <v>45</v>
      </c>
      <c r="S57" s="2" t="s">
        <v>90</v>
      </c>
      <c r="T57" s="2" t="s">
        <v>227</v>
      </c>
      <c r="U57" s="2" t="s">
        <v>229</v>
      </c>
      <c r="V57" s="2" t="s">
        <v>226</v>
      </c>
      <c r="W57" s="8" t="s">
        <v>254</v>
      </c>
      <c r="X57" s="2" t="s">
        <v>226</v>
      </c>
      <c r="Y57" s="2"/>
      <c r="Z57" s="2" t="s">
        <v>44</v>
      </c>
      <c r="AA57" s="2"/>
      <c r="AB57" s="2"/>
      <c r="AC57" s="2" t="s">
        <v>44</v>
      </c>
      <c r="AD57" s="2"/>
      <c r="AE57" s="8" t="s">
        <v>338</v>
      </c>
      <c r="AF57" s="2" t="s">
        <v>49</v>
      </c>
      <c r="AG57" s="2" t="s">
        <v>49</v>
      </c>
      <c r="AH57" s="11" t="s">
        <v>305</v>
      </c>
      <c r="AI57" s="2" t="s">
        <v>339</v>
      </c>
      <c r="AJ57" s="2" t="s">
        <v>53</v>
      </c>
      <c r="AK57" s="2" t="s">
        <v>52</v>
      </c>
      <c r="AL57" s="2" t="s">
        <v>102</v>
      </c>
      <c r="AM57" s="2" t="s">
        <v>52</v>
      </c>
      <c r="AN57" s="2" t="s">
        <v>49</v>
      </c>
      <c r="AO57" s="2" t="s">
        <v>54</v>
      </c>
      <c r="AP57" s="2" t="s">
        <v>383</v>
      </c>
      <c r="AQ57" s="2" t="s">
        <v>44</v>
      </c>
      <c r="AR57" s="2" t="s">
        <v>44</v>
      </c>
      <c r="AS57" s="2"/>
      <c r="AT57" s="2"/>
      <c r="AU57" s="2"/>
    </row>
    <row r="58" spans="1:47" ht="34">
      <c r="A58" s="9" t="s">
        <v>194</v>
      </c>
      <c r="B58" s="2">
        <v>32</v>
      </c>
      <c r="C58" s="2" t="s">
        <v>79</v>
      </c>
      <c r="D58" s="2">
        <v>12</v>
      </c>
      <c r="E58" s="2">
        <v>12</v>
      </c>
      <c r="F58" s="2" t="s">
        <v>213</v>
      </c>
      <c r="G58" s="2" t="s">
        <v>104</v>
      </c>
      <c r="H58" s="2" t="s">
        <v>63</v>
      </c>
      <c r="I58" s="2" t="s">
        <v>42</v>
      </c>
      <c r="J58" s="2" t="s">
        <v>223</v>
      </c>
      <c r="K58" s="2">
        <v>1</v>
      </c>
      <c r="L58" s="2" t="s">
        <v>226</v>
      </c>
      <c r="M58" s="2" t="s">
        <v>42</v>
      </c>
      <c r="N58" s="2">
        <v>3</v>
      </c>
      <c r="O58" s="2">
        <v>3</v>
      </c>
      <c r="P58" s="2">
        <v>3</v>
      </c>
      <c r="Q58" s="2">
        <v>3</v>
      </c>
      <c r="R58" s="2" t="s">
        <v>117</v>
      </c>
      <c r="S58" s="2" t="s">
        <v>46</v>
      </c>
      <c r="T58" s="2" t="s">
        <v>121</v>
      </c>
      <c r="U58" s="2" t="s">
        <v>121</v>
      </c>
      <c r="V58" s="2" t="s">
        <v>44</v>
      </c>
      <c r="W58" s="2"/>
      <c r="X58" s="2" t="s">
        <v>226</v>
      </c>
      <c r="Y58" s="2"/>
      <c r="Z58" s="2" t="s">
        <v>44</v>
      </c>
      <c r="AA58" s="2"/>
      <c r="AB58" s="2" t="s">
        <v>49</v>
      </c>
      <c r="AC58" s="2" t="s">
        <v>44</v>
      </c>
      <c r="AD58" s="2" t="s">
        <v>49</v>
      </c>
      <c r="AE58" s="2" t="s">
        <v>340</v>
      </c>
      <c r="AF58" s="2" t="s">
        <v>49</v>
      </c>
      <c r="AG58" s="2" t="s">
        <v>49</v>
      </c>
      <c r="AH58" s="11" t="s">
        <v>341</v>
      </c>
      <c r="AI58" s="8" t="s">
        <v>342</v>
      </c>
      <c r="AJ58" s="2" t="s">
        <v>102</v>
      </c>
      <c r="AK58" s="2" t="s">
        <v>52</v>
      </c>
      <c r="AL58" s="2" t="s">
        <v>52</v>
      </c>
      <c r="AM58" s="2" t="s">
        <v>52</v>
      </c>
      <c r="AN58" s="2" t="s">
        <v>49</v>
      </c>
      <c r="AO58" s="2" t="s">
        <v>54</v>
      </c>
      <c r="AP58" s="2" t="s">
        <v>62</v>
      </c>
      <c r="AQ58" s="2" t="s">
        <v>49</v>
      </c>
      <c r="AR58" s="2" t="s">
        <v>44</v>
      </c>
      <c r="AS58" s="2"/>
      <c r="AT58" s="2"/>
      <c r="AU58" s="2"/>
    </row>
    <row r="59" spans="1:47" ht="85">
      <c r="A59" s="9" t="s">
        <v>195</v>
      </c>
      <c r="B59" s="2">
        <v>36</v>
      </c>
      <c r="C59" s="2" t="s">
        <v>79</v>
      </c>
      <c r="D59" s="2">
        <v>15</v>
      </c>
      <c r="E59" s="2">
        <v>15</v>
      </c>
      <c r="F59" s="2" t="s">
        <v>213</v>
      </c>
      <c r="G59" s="2"/>
      <c r="H59" s="2" t="s">
        <v>63</v>
      </c>
      <c r="I59" s="2" t="s">
        <v>58</v>
      </c>
      <c r="J59" s="2"/>
      <c r="K59" s="2"/>
      <c r="L59" s="2" t="s">
        <v>44</v>
      </c>
      <c r="M59" s="2" t="s">
        <v>222</v>
      </c>
      <c r="N59" s="2"/>
      <c r="O59" s="2"/>
      <c r="P59" s="2"/>
      <c r="Q59" s="2"/>
      <c r="R59" s="2"/>
      <c r="S59" s="2"/>
      <c r="T59" s="2" t="s">
        <v>227</v>
      </c>
      <c r="U59" s="2" t="s">
        <v>229</v>
      </c>
      <c r="V59" s="2" t="s">
        <v>226</v>
      </c>
      <c r="W59" s="8" t="s">
        <v>255</v>
      </c>
      <c r="X59" s="2" t="s">
        <v>226</v>
      </c>
      <c r="Y59" s="2"/>
      <c r="Z59" s="2" t="s">
        <v>44</v>
      </c>
      <c r="AA59" s="2"/>
      <c r="AB59" s="2"/>
      <c r="AC59" s="2"/>
      <c r="AD59" s="2"/>
      <c r="AE59" s="8" t="s">
        <v>343</v>
      </c>
      <c r="AF59" s="2" t="s">
        <v>49</v>
      </c>
      <c r="AG59" s="2" t="s">
        <v>49</v>
      </c>
      <c r="AH59" s="11" t="s">
        <v>344</v>
      </c>
      <c r="AI59" s="8" t="s">
        <v>345</v>
      </c>
      <c r="AJ59" s="2" t="s">
        <v>366</v>
      </c>
      <c r="AK59" s="2" t="s">
        <v>366</v>
      </c>
      <c r="AL59" s="2" t="s">
        <v>366</v>
      </c>
      <c r="AM59" s="2" t="s">
        <v>102</v>
      </c>
      <c r="AN59" s="2" t="s">
        <v>49</v>
      </c>
      <c r="AO59" s="2" t="s">
        <v>54</v>
      </c>
      <c r="AP59" s="2"/>
      <c r="AQ59" s="2" t="s">
        <v>95</v>
      </c>
      <c r="AR59" s="2" t="s">
        <v>95</v>
      </c>
      <c r="AS59" s="2"/>
      <c r="AT59" s="2"/>
      <c r="AU59" s="2"/>
    </row>
    <row r="60" spans="1:47" ht="34">
      <c r="A60" s="9" t="s">
        <v>196</v>
      </c>
      <c r="B60" s="2">
        <v>36</v>
      </c>
      <c r="C60" s="2" t="s">
        <v>79</v>
      </c>
      <c r="D60" s="2">
        <v>24</v>
      </c>
      <c r="E60" s="2">
        <v>24</v>
      </c>
      <c r="F60" s="2" t="s">
        <v>213</v>
      </c>
      <c r="G60" s="2" t="s">
        <v>104</v>
      </c>
      <c r="H60" s="2" t="s">
        <v>63</v>
      </c>
      <c r="I60" s="2" t="s">
        <v>94</v>
      </c>
      <c r="J60" s="2" t="s">
        <v>225</v>
      </c>
      <c r="K60" s="2"/>
      <c r="L60" s="2" t="s">
        <v>226</v>
      </c>
      <c r="M60" s="2" t="s">
        <v>58</v>
      </c>
      <c r="N60" s="2">
        <v>1</v>
      </c>
      <c r="O60" s="2">
        <v>2</v>
      </c>
      <c r="P60" s="2">
        <v>3</v>
      </c>
      <c r="Q60" s="2">
        <v>3</v>
      </c>
      <c r="R60" s="2" t="s">
        <v>117</v>
      </c>
      <c r="S60" s="14" t="s">
        <v>58</v>
      </c>
      <c r="T60" s="2" t="s">
        <v>121</v>
      </c>
      <c r="U60" s="2" t="s">
        <v>227</v>
      </c>
      <c r="V60" s="2" t="s">
        <v>226</v>
      </c>
      <c r="W60" s="8" t="s">
        <v>256</v>
      </c>
      <c r="X60" s="2" t="s">
        <v>226</v>
      </c>
      <c r="Y60" s="2"/>
      <c r="Z60" s="2" t="s">
        <v>44</v>
      </c>
      <c r="AA60" s="2"/>
      <c r="AB60" s="2" t="s">
        <v>49</v>
      </c>
      <c r="AC60" s="2" t="s">
        <v>44</v>
      </c>
      <c r="AD60" s="2" t="s">
        <v>49</v>
      </c>
      <c r="AE60" s="8" t="s">
        <v>314</v>
      </c>
      <c r="AF60" s="2" t="s">
        <v>49</v>
      </c>
      <c r="AG60" s="2" t="s">
        <v>49</v>
      </c>
      <c r="AH60" s="11" t="s">
        <v>291</v>
      </c>
      <c r="AI60" s="8"/>
      <c r="AJ60" s="2" t="s">
        <v>53</v>
      </c>
      <c r="AK60" s="2" t="s">
        <v>53</v>
      </c>
      <c r="AL60" s="2" t="s">
        <v>53</v>
      </c>
      <c r="AM60" s="2" t="s">
        <v>53</v>
      </c>
      <c r="AN60" s="2" t="s">
        <v>49</v>
      </c>
      <c r="AO60" s="2" t="s">
        <v>54</v>
      </c>
      <c r="AP60" s="2" t="s">
        <v>276</v>
      </c>
      <c r="AQ60" s="2" t="s">
        <v>44</v>
      </c>
      <c r="AR60" s="2" t="s">
        <v>44</v>
      </c>
      <c r="AS60" s="2"/>
      <c r="AT60" s="2"/>
      <c r="AU60" s="2"/>
    </row>
    <row r="61" spans="1:47" ht="34">
      <c r="A61" s="9" t="s">
        <v>197</v>
      </c>
      <c r="B61" s="2"/>
      <c r="C61" s="2" t="s">
        <v>79</v>
      </c>
      <c r="D61" s="2">
        <v>60</v>
      </c>
      <c r="E61" s="2">
        <v>60</v>
      </c>
      <c r="F61" s="2" t="s">
        <v>57</v>
      </c>
      <c r="G61" s="2" t="s">
        <v>219</v>
      </c>
      <c r="H61" s="2" t="s">
        <v>63</v>
      </c>
      <c r="I61" s="2" t="s">
        <v>58</v>
      </c>
      <c r="J61" s="2"/>
      <c r="K61" s="2"/>
      <c r="L61" s="2" t="s">
        <v>44</v>
      </c>
      <c r="M61" s="2" t="s">
        <v>58</v>
      </c>
      <c r="N61" s="2"/>
      <c r="O61" s="2"/>
      <c r="P61" s="2">
        <v>5</v>
      </c>
      <c r="Q61" s="2"/>
      <c r="R61" s="2"/>
      <c r="S61" s="2"/>
      <c r="T61" s="2" t="s">
        <v>227</v>
      </c>
      <c r="U61" s="2" t="s">
        <v>229</v>
      </c>
      <c r="V61" s="2" t="s">
        <v>226</v>
      </c>
      <c r="W61" s="8" t="s">
        <v>257</v>
      </c>
      <c r="X61" s="2" t="s">
        <v>226</v>
      </c>
      <c r="Y61" s="2"/>
      <c r="Z61" s="2" t="s">
        <v>44</v>
      </c>
      <c r="AA61" s="2"/>
      <c r="AB61" s="2" t="s">
        <v>49</v>
      </c>
      <c r="AC61" s="2" t="s">
        <v>44</v>
      </c>
      <c r="AD61" s="2" t="s">
        <v>49</v>
      </c>
      <c r="AE61" s="8" t="s">
        <v>346</v>
      </c>
      <c r="AF61" s="2" t="s">
        <v>49</v>
      </c>
      <c r="AG61" s="2" t="s">
        <v>49</v>
      </c>
      <c r="AH61" s="11" t="s">
        <v>314</v>
      </c>
      <c r="AI61" s="2" t="s">
        <v>347</v>
      </c>
      <c r="AJ61" s="2" t="s">
        <v>53</v>
      </c>
      <c r="AK61" s="2" t="s">
        <v>53</v>
      </c>
      <c r="AL61" s="2" t="s">
        <v>53</v>
      </c>
      <c r="AM61" s="2" t="s">
        <v>53</v>
      </c>
      <c r="AN61" s="2" t="s">
        <v>49</v>
      </c>
      <c r="AO61" s="2" t="s">
        <v>54</v>
      </c>
      <c r="AP61" s="2" t="s">
        <v>384</v>
      </c>
      <c r="AQ61" s="2" t="s">
        <v>44</v>
      </c>
      <c r="AR61" s="2" t="s">
        <v>44</v>
      </c>
      <c r="AS61" s="2"/>
      <c r="AT61" s="2"/>
      <c r="AU61" s="2"/>
    </row>
    <row r="62" spans="1:47" ht="29">
      <c r="A62" s="9" t="s">
        <v>198</v>
      </c>
      <c r="B62" s="2">
        <v>37</v>
      </c>
      <c r="C62" s="2" t="s">
        <v>212</v>
      </c>
      <c r="D62" s="2">
        <v>12</v>
      </c>
      <c r="E62" s="2">
        <v>12</v>
      </c>
      <c r="F62" s="2" t="s">
        <v>213</v>
      </c>
      <c r="G62" s="2" t="s">
        <v>218</v>
      </c>
      <c r="H62" s="2" t="s">
        <v>63</v>
      </c>
      <c r="I62" s="2" t="s">
        <v>42</v>
      </c>
      <c r="J62" s="2" t="s">
        <v>223</v>
      </c>
      <c r="K62" s="2">
        <v>12</v>
      </c>
      <c r="L62" s="2" t="s">
        <v>226</v>
      </c>
      <c r="M62" s="2" t="s">
        <v>42</v>
      </c>
      <c r="N62" s="2">
        <v>2</v>
      </c>
      <c r="O62" s="2">
        <v>2</v>
      </c>
      <c r="P62" s="2">
        <v>3</v>
      </c>
      <c r="Q62" s="2">
        <v>3</v>
      </c>
      <c r="R62" s="2" t="s">
        <v>64</v>
      </c>
      <c r="S62" s="2" t="s">
        <v>46</v>
      </c>
      <c r="T62" s="2" t="s">
        <v>121</v>
      </c>
      <c r="U62" s="2" t="s">
        <v>121</v>
      </c>
      <c r="V62" s="2" t="s">
        <v>226</v>
      </c>
      <c r="W62" s="8" t="s">
        <v>258</v>
      </c>
      <c r="X62" s="2" t="s">
        <v>226</v>
      </c>
      <c r="Y62" s="2"/>
      <c r="Z62" s="2" t="s">
        <v>44</v>
      </c>
      <c r="AA62" s="2"/>
      <c r="AB62" s="2" t="s">
        <v>44</v>
      </c>
      <c r="AC62" s="2" t="s">
        <v>44</v>
      </c>
      <c r="AD62" s="2" t="s">
        <v>44</v>
      </c>
      <c r="AE62" s="2"/>
      <c r="AF62" s="2" t="s">
        <v>49</v>
      </c>
      <c r="AG62" s="2" t="s">
        <v>49</v>
      </c>
      <c r="AH62" s="11" t="s">
        <v>348</v>
      </c>
      <c r="AI62" s="8" t="s">
        <v>349</v>
      </c>
      <c r="AJ62" s="2" t="s">
        <v>52</v>
      </c>
      <c r="AK62" s="2" t="s">
        <v>53</v>
      </c>
      <c r="AL62" s="2" t="s">
        <v>52</v>
      </c>
      <c r="AM62" s="2" t="s">
        <v>52</v>
      </c>
      <c r="AN62" s="2" t="s">
        <v>49</v>
      </c>
      <c r="AO62" s="2" t="s">
        <v>54</v>
      </c>
      <c r="AP62" s="2" t="s">
        <v>385</v>
      </c>
      <c r="AQ62" s="2" t="s">
        <v>49</v>
      </c>
      <c r="AR62" s="2" t="s">
        <v>49</v>
      </c>
      <c r="AS62" s="2"/>
      <c r="AT62" s="2"/>
      <c r="AU62" s="2"/>
    </row>
    <row r="63" spans="1:47" ht="34">
      <c r="A63" s="9" t="s">
        <v>199</v>
      </c>
      <c r="B63" s="2">
        <v>25</v>
      </c>
      <c r="C63" s="2" t="s">
        <v>79</v>
      </c>
      <c r="D63" s="2">
        <v>18</v>
      </c>
      <c r="E63" s="2">
        <v>18</v>
      </c>
      <c r="F63" s="2" t="s">
        <v>217</v>
      </c>
      <c r="G63" s="2" t="s">
        <v>218</v>
      </c>
      <c r="H63" s="2" t="s">
        <v>93</v>
      </c>
      <c r="I63" s="2" t="s">
        <v>94</v>
      </c>
      <c r="J63" s="2"/>
      <c r="K63" s="2"/>
      <c r="L63" s="2" t="s">
        <v>95</v>
      </c>
      <c r="M63" s="2" t="s">
        <v>94</v>
      </c>
      <c r="N63" s="2"/>
      <c r="O63" s="2"/>
      <c r="P63" s="2"/>
      <c r="Q63" s="2"/>
      <c r="R63" s="2"/>
      <c r="S63" s="2"/>
      <c r="T63" s="2" t="s">
        <v>47</v>
      </c>
      <c r="U63" s="2" t="s">
        <v>121</v>
      </c>
      <c r="V63" s="2" t="s">
        <v>226</v>
      </c>
      <c r="W63" s="8" t="s">
        <v>259</v>
      </c>
      <c r="X63" s="2" t="s">
        <v>226</v>
      </c>
      <c r="Y63" s="2"/>
      <c r="Z63" s="2" t="s">
        <v>44</v>
      </c>
      <c r="AA63" s="2"/>
      <c r="AB63" s="2" t="s">
        <v>49</v>
      </c>
      <c r="AC63" s="2" t="s">
        <v>49</v>
      </c>
      <c r="AD63" s="2" t="s">
        <v>49</v>
      </c>
      <c r="AE63" s="8" t="s">
        <v>304</v>
      </c>
      <c r="AF63" s="2" t="s">
        <v>49</v>
      </c>
      <c r="AG63" s="2" t="s">
        <v>44</v>
      </c>
      <c r="AH63" s="11" t="s">
        <v>304</v>
      </c>
      <c r="AI63" s="8"/>
      <c r="AJ63" s="2" t="s">
        <v>53</v>
      </c>
      <c r="AK63" s="2" t="s">
        <v>53</v>
      </c>
      <c r="AL63" s="2" t="s">
        <v>53</v>
      </c>
      <c r="AM63" s="2" t="s">
        <v>52</v>
      </c>
      <c r="AN63" s="2" t="s">
        <v>44</v>
      </c>
      <c r="AO63" s="2" t="s">
        <v>373</v>
      </c>
      <c r="AP63" s="2" t="s">
        <v>386</v>
      </c>
      <c r="AQ63" s="2"/>
      <c r="AR63" s="2" t="s">
        <v>95</v>
      </c>
      <c r="AS63" s="2"/>
      <c r="AT63" s="2"/>
      <c r="AU63" s="2"/>
    </row>
    <row r="64" spans="1:47" ht="68">
      <c r="A64" s="9" t="s">
        <v>200</v>
      </c>
      <c r="B64" s="2"/>
      <c r="C64" s="2" t="s">
        <v>79</v>
      </c>
      <c r="D64" s="2">
        <v>4</v>
      </c>
      <c r="E64" s="2">
        <v>4</v>
      </c>
      <c r="F64" s="2"/>
      <c r="G64" s="2" t="s">
        <v>218</v>
      </c>
      <c r="H64" s="2" t="s">
        <v>41</v>
      </c>
      <c r="I64" s="2" t="s">
        <v>58</v>
      </c>
      <c r="J64" s="2"/>
      <c r="K64" s="2"/>
      <c r="L64" s="2" t="s">
        <v>44</v>
      </c>
      <c r="M64" s="2"/>
      <c r="N64" s="2"/>
      <c r="O64" s="2"/>
      <c r="P64" s="2"/>
      <c r="Q64" s="2"/>
      <c r="R64" s="2"/>
      <c r="S64" s="2"/>
      <c r="T64" s="2" t="s">
        <v>227</v>
      </c>
      <c r="U64" s="2" t="s">
        <v>227</v>
      </c>
      <c r="V64" s="2" t="s">
        <v>226</v>
      </c>
      <c r="W64" s="8" t="s">
        <v>260</v>
      </c>
      <c r="X64" s="2" t="s">
        <v>226</v>
      </c>
      <c r="Y64" s="2"/>
      <c r="Z64" s="2" t="s">
        <v>44</v>
      </c>
      <c r="AA64" s="2"/>
      <c r="AB64" s="2"/>
      <c r="AC64" s="2" t="s">
        <v>44</v>
      </c>
      <c r="AD64" s="2"/>
      <c r="AE64" s="8" t="s">
        <v>350</v>
      </c>
      <c r="AF64" s="2" t="s">
        <v>49</v>
      </c>
      <c r="AG64" s="2" t="s">
        <v>49</v>
      </c>
      <c r="AH64" s="11" t="s">
        <v>351</v>
      </c>
      <c r="AI64" s="8" t="s">
        <v>352</v>
      </c>
      <c r="AJ64" s="2" t="s">
        <v>52</v>
      </c>
      <c r="AK64" s="2" t="s">
        <v>53</v>
      </c>
      <c r="AL64" s="2" t="s">
        <v>52</v>
      </c>
      <c r="AM64" s="2" t="s">
        <v>53</v>
      </c>
      <c r="AN64" s="2" t="s">
        <v>49</v>
      </c>
      <c r="AO64" s="2" t="s">
        <v>388</v>
      </c>
      <c r="AP64" s="2"/>
      <c r="AQ64" s="2" t="s">
        <v>49</v>
      </c>
      <c r="AR64" s="2" t="s">
        <v>49</v>
      </c>
      <c r="AS64" s="2"/>
      <c r="AT64" s="2"/>
      <c r="AU64" s="2"/>
    </row>
    <row r="65" spans="1:47" ht="68">
      <c r="A65" s="9" t="s">
        <v>201</v>
      </c>
      <c r="B65" s="2">
        <v>40</v>
      </c>
      <c r="C65" s="2" t="s">
        <v>79</v>
      </c>
      <c r="D65" s="2">
        <v>3</v>
      </c>
      <c r="E65" s="2">
        <v>3</v>
      </c>
      <c r="F65" s="2" t="s">
        <v>213</v>
      </c>
      <c r="G65" s="2" t="s">
        <v>218</v>
      </c>
      <c r="H65" s="2" t="s">
        <v>41</v>
      </c>
      <c r="I65" s="2" t="s">
        <v>58</v>
      </c>
      <c r="J65" s="2"/>
      <c r="K65" s="2"/>
      <c r="L65" s="2" t="s">
        <v>226</v>
      </c>
      <c r="M65" s="2" t="s">
        <v>42</v>
      </c>
      <c r="N65" s="2"/>
      <c r="O65" s="2"/>
      <c r="P65" s="2"/>
      <c r="Q65" s="2"/>
      <c r="R65" s="2"/>
      <c r="S65" s="2"/>
      <c r="T65" s="2" t="s">
        <v>227</v>
      </c>
      <c r="U65" s="2" t="s">
        <v>227</v>
      </c>
      <c r="V65" s="2" t="s">
        <v>226</v>
      </c>
      <c r="W65" s="8" t="s">
        <v>261</v>
      </c>
      <c r="X65" s="2" t="s">
        <v>44</v>
      </c>
      <c r="Y65" s="8" t="s">
        <v>273</v>
      </c>
      <c r="Z65" s="2" t="s">
        <v>44</v>
      </c>
      <c r="AA65" s="2"/>
      <c r="AB65" s="2"/>
      <c r="AC65" s="2" t="s">
        <v>44</v>
      </c>
      <c r="AD65" s="2"/>
      <c r="AE65" s="8" t="s">
        <v>353</v>
      </c>
      <c r="AF65" s="2" t="s">
        <v>49</v>
      </c>
      <c r="AG65" s="2"/>
      <c r="AH65" s="11" t="s">
        <v>354</v>
      </c>
      <c r="AI65" s="8" t="s">
        <v>355</v>
      </c>
      <c r="AJ65" s="2" t="s">
        <v>52</v>
      </c>
      <c r="AK65" s="2" t="s">
        <v>52</v>
      </c>
      <c r="AL65" s="2" t="s">
        <v>102</v>
      </c>
      <c r="AM65" s="2" t="s">
        <v>102</v>
      </c>
      <c r="AN65" s="2" t="s">
        <v>49</v>
      </c>
      <c r="AO65" s="2" t="s">
        <v>54</v>
      </c>
      <c r="AP65" s="2" t="s">
        <v>384</v>
      </c>
      <c r="AQ65" s="2" t="s">
        <v>44</v>
      </c>
      <c r="AR65" s="2" t="s">
        <v>44</v>
      </c>
      <c r="AS65" s="2"/>
      <c r="AT65" s="2"/>
      <c r="AU65" s="2"/>
    </row>
    <row r="66" spans="1:47" ht="51">
      <c r="A66" s="9" t="s">
        <v>202</v>
      </c>
      <c r="B66" s="2">
        <v>52</v>
      </c>
      <c r="C66" s="2" t="s">
        <v>212</v>
      </c>
      <c r="D66" s="2">
        <v>3</v>
      </c>
      <c r="E66" s="2">
        <v>3</v>
      </c>
      <c r="F66" s="2" t="s">
        <v>215</v>
      </c>
      <c r="G66" s="2" t="s">
        <v>218</v>
      </c>
      <c r="H66" s="2" t="s">
        <v>41</v>
      </c>
      <c r="I66" s="2" t="s">
        <v>58</v>
      </c>
      <c r="J66" s="2"/>
      <c r="K66" s="2"/>
      <c r="L66" s="2" t="s">
        <v>44</v>
      </c>
      <c r="M66" s="2" t="s">
        <v>222</v>
      </c>
      <c r="N66" s="2"/>
      <c r="O66" s="2"/>
      <c r="P66" s="2"/>
      <c r="Q66" s="2"/>
      <c r="R66" s="2"/>
      <c r="S66" s="2"/>
      <c r="T66" s="2" t="s">
        <v>228</v>
      </c>
      <c r="U66" s="2" t="s">
        <v>229</v>
      </c>
      <c r="V66" s="2" t="s">
        <v>226</v>
      </c>
      <c r="W66" s="8" t="s">
        <v>262</v>
      </c>
      <c r="X66" s="2" t="s">
        <v>44</v>
      </c>
      <c r="Y66" s="2" t="s">
        <v>82</v>
      </c>
      <c r="Z66" s="2" t="s">
        <v>44</v>
      </c>
      <c r="AA66" s="2"/>
      <c r="AB66" s="2"/>
      <c r="AC66" s="2" t="s">
        <v>44</v>
      </c>
      <c r="AD66" s="2"/>
      <c r="AE66" s="2"/>
      <c r="AF66" s="2" t="s">
        <v>49</v>
      </c>
      <c r="AG66" s="2" t="s">
        <v>44</v>
      </c>
      <c r="AH66" s="11" t="s">
        <v>353</v>
      </c>
      <c r="AI66" s="8" t="s">
        <v>356</v>
      </c>
      <c r="AJ66" s="2" t="s">
        <v>102</v>
      </c>
      <c r="AK66" s="2" t="s">
        <v>102</v>
      </c>
      <c r="AL66" s="2" t="s">
        <v>102</v>
      </c>
      <c r="AM66" s="2" t="s">
        <v>102</v>
      </c>
      <c r="AN66" s="2" t="s">
        <v>49</v>
      </c>
      <c r="AO66" s="2" t="s">
        <v>54</v>
      </c>
      <c r="AP66" s="2" t="s">
        <v>387</v>
      </c>
      <c r="AQ66" s="2" t="s">
        <v>49</v>
      </c>
      <c r="AR66" s="2" t="s">
        <v>49</v>
      </c>
      <c r="AS66" s="2"/>
      <c r="AT66" s="2"/>
      <c r="AU66" s="2"/>
    </row>
    <row r="67" spans="1:47" ht="29">
      <c r="A67" s="9" t="s">
        <v>203</v>
      </c>
      <c r="B67" s="2">
        <v>27</v>
      </c>
      <c r="C67" s="2" t="s">
        <v>212</v>
      </c>
      <c r="D67" s="2">
        <v>120</v>
      </c>
      <c r="E67" s="2">
        <v>19</v>
      </c>
      <c r="F67" s="2" t="s">
        <v>57</v>
      </c>
      <c r="G67" s="2" t="s">
        <v>219</v>
      </c>
      <c r="H67" s="2" t="s">
        <v>41</v>
      </c>
      <c r="I67" s="2" t="s">
        <v>42</v>
      </c>
      <c r="J67" s="2" t="s">
        <v>223</v>
      </c>
      <c r="K67" s="2">
        <v>19</v>
      </c>
      <c r="L67" s="2" t="s">
        <v>226</v>
      </c>
      <c r="M67" s="2" t="s">
        <v>94</v>
      </c>
      <c r="N67" s="2"/>
      <c r="O67" s="2"/>
      <c r="P67" s="2"/>
      <c r="Q67" s="2"/>
      <c r="R67" s="2" t="s">
        <v>117</v>
      </c>
      <c r="S67" s="2" t="s">
        <v>46</v>
      </c>
      <c r="T67" s="2" t="s">
        <v>66</v>
      </c>
      <c r="U67" s="2" t="s">
        <v>66</v>
      </c>
      <c r="V67" s="2" t="s">
        <v>44</v>
      </c>
      <c r="W67" s="2"/>
      <c r="X67" s="2" t="s">
        <v>226</v>
      </c>
      <c r="Y67" s="2"/>
      <c r="Z67" s="2" t="s">
        <v>44</v>
      </c>
      <c r="AA67" s="2"/>
      <c r="AB67" s="2" t="s">
        <v>44</v>
      </c>
      <c r="AC67" s="2" t="s">
        <v>44</v>
      </c>
      <c r="AD67" s="2" t="s">
        <v>44</v>
      </c>
      <c r="AE67" s="2"/>
      <c r="AF67" s="2" t="s">
        <v>49</v>
      </c>
      <c r="AG67" s="2" t="s">
        <v>44</v>
      </c>
      <c r="AH67" s="2"/>
      <c r="AI67" s="8"/>
      <c r="AJ67" s="2" t="s">
        <v>53</v>
      </c>
      <c r="AK67" s="2" t="s">
        <v>53</v>
      </c>
      <c r="AL67" s="2" t="s">
        <v>53</v>
      </c>
      <c r="AM67" s="2" t="s">
        <v>53</v>
      </c>
      <c r="AN67" s="2" t="s">
        <v>49</v>
      </c>
      <c r="AO67" s="2" t="s">
        <v>77</v>
      </c>
      <c r="AP67" s="2"/>
      <c r="AQ67" s="2" t="s">
        <v>44</v>
      </c>
      <c r="AR67" s="2" t="s">
        <v>44</v>
      </c>
      <c r="AS67" s="2"/>
      <c r="AT67" s="2"/>
      <c r="AU67" s="2"/>
    </row>
    <row r="68" spans="1:47" ht="51">
      <c r="A68" s="9" t="s">
        <v>204</v>
      </c>
      <c r="B68" s="2">
        <v>36</v>
      </c>
      <c r="C68" s="2" t="s">
        <v>79</v>
      </c>
      <c r="D68" s="2">
        <v>24</v>
      </c>
      <c r="E68" s="2">
        <v>24</v>
      </c>
      <c r="F68" s="2" t="s">
        <v>214</v>
      </c>
      <c r="G68" s="2"/>
      <c r="H68" s="2" t="s">
        <v>41</v>
      </c>
      <c r="I68" s="2" t="s">
        <v>42</v>
      </c>
      <c r="J68" s="2" t="s">
        <v>223</v>
      </c>
      <c r="K68" s="2">
        <v>8</v>
      </c>
      <c r="L68" s="2" t="s">
        <v>44</v>
      </c>
      <c r="M68" s="2" t="s">
        <v>42</v>
      </c>
      <c r="N68" s="2">
        <v>4</v>
      </c>
      <c r="O68" s="2">
        <v>5</v>
      </c>
      <c r="P68" s="2">
        <v>5</v>
      </c>
      <c r="Q68" s="2">
        <v>3</v>
      </c>
      <c r="R68" s="2" t="s">
        <v>117</v>
      </c>
      <c r="S68" s="2" t="s">
        <v>90</v>
      </c>
      <c r="T68" s="2" t="s">
        <v>66</v>
      </c>
      <c r="U68" s="2" t="s">
        <v>66</v>
      </c>
      <c r="V68" s="2" t="s">
        <v>44</v>
      </c>
      <c r="W68" s="8" t="s">
        <v>263</v>
      </c>
      <c r="X68" s="2" t="s">
        <v>44</v>
      </c>
      <c r="Y68" s="8" t="s">
        <v>274</v>
      </c>
      <c r="Z68" s="2" t="s">
        <v>44</v>
      </c>
      <c r="AA68" s="2"/>
      <c r="AB68" s="2" t="s">
        <v>49</v>
      </c>
      <c r="AC68" s="2" t="s">
        <v>44</v>
      </c>
      <c r="AD68" s="2" t="s">
        <v>49</v>
      </c>
      <c r="AE68" s="8" t="s">
        <v>357</v>
      </c>
      <c r="AF68" s="2" t="s">
        <v>44</v>
      </c>
      <c r="AG68" s="2" t="s">
        <v>44</v>
      </c>
      <c r="AH68" s="2"/>
      <c r="AI68" s="2"/>
      <c r="AJ68" s="2" t="s">
        <v>52</v>
      </c>
      <c r="AK68" s="2" t="s">
        <v>52</v>
      </c>
      <c r="AL68" s="2" t="s">
        <v>53</v>
      </c>
      <c r="AM68" s="2" t="s">
        <v>102</v>
      </c>
      <c r="AN68" s="2" t="s">
        <v>49</v>
      </c>
      <c r="AO68" s="2" t="s">
        <v>77</v>
      </c>
      <c r="AP68" s="2" t="s">
        <v>368</v>
      </c>
      <c r="AQ68" s="2" t="s">
        <v>44</v>
      </c>
      <c r="AR68" s="2" t="s">
        <v>95</v>
      </c>
      <c r="AS68" s="2"/>
      <c r="AT68" s="2"/>
      <c r="AU68" s="2"/>
    </row>
    <row r="69" spans="1:47" ht="29">
      <c r="A69" s="9" t="s">
        <v>205</v>
      </c>
      <c r="B69" s="2"/>
      <c r="C69" s="2" t="s">
        <v>212</v>
      </c>
      <c r="D69" s="2">
        <v>9</v>
      </c>
      <c r="E69" s="2">
        <v>9</v>
      </c>
      <c r="F69" s="2" t="s">
        <v>215</v>
      </c>
      <c r="G69" s="2" t="s">
        <v>218</v>
      </c>
      <c r="H69" s="2" t="s">
        <v>63</v>
      </c>
      <c r="I69" s="2" t="s">
        <v>58</v>
      </c>
      <c r="J69" s="2" t="s">
        <v>223</v>
      </c>
      <c r="K69" s="2"/>
      <c r="L69" s="2" t="s">
        <v>44</v>
      </c>
      <c r="M69" s="2" t="s">
        <v>42</v>
      </c>
      <c r="N69" s="2">
        <v>5</v>
      </c>
      <c r="O69" s="2">
        <v>5</v>
      </c>
      <c r="P69" s="2">
        <v>1</v>
      </c>
      <c r="Q69" s="2">
        <v>1</v>
      </c>
      <c r="R69" s="2" t="s">
        <v>64</v>
      </c>
      <c r="S69" s="2" t="s">
        <v>234</v>
      </c>
      <c r="T69" s="2" t="s">
        <v>228</v>
      </c>
      <c r="U69" s="2" t="s">
        <v>229</v>
      </c>
      <c r="V69" s="2" t="s">
        <v>226</v>
      </c>
      <c r="W69" s="2"/>
      <c r="X69" s="2" t="s">
        <v>226</v>
      </c>
      <c r="Y69" s="2" t="s">
        <v>232</v>
      </c>
      <c r="Z69" s="2" t="s">
        <v>44</v>
      </c>
      <c r="AA69" s="2"/>
      <c r="AB69" s="2" t="s">
        <v>44</v>
      </c>
      <c r="AC69" s="2" t="s">
        <v>44</v>
      </c>
      <c r="AD69" s="2" t="s">
        <v>44</v>
      </c>
      <c r="AE69" s="2" t="s">
        <v>286</v>
      </c>
      <c r="AF69" s="2" t="s">
        <v>44</v>
      </c>
      <c r="AG69" s="2" t="s">
        <v>49</v>
      </c>
      <c r="AH69" s="2" t="s">
        <v>153</v>
      </c>
      <c r="AI69" s="8"/>
      <c r="AJ69" s="2" t="s">
        <v>102</v>
      </c>
      <c r="AK69" s="2" t="s">
        <v>102</v>
      </c>
      <c r="AL69" s="2" t="s">
        <v>53</v>
      </c>
      <c r="AM69" s="2" t="s">
        <v>52</v>
      </c>
      <c r="AN69" s="2" t="s">
        <v>49</v>
      </c>
      <c r="AO69" s="2" t="s">
        <v>54</v>
      </c>
      <c r="AP69" s="2" t="s">
        <v>384</v>
      </c>
      <c r="AQ69" s="2" t="s">
        <v>44</v>
      </c>
      <c r="AR69" s="2" t="s">
        <v>44</v>
      </c>
      <c r="AS69" s="2"/>
      <c r="AT69" s="2"/>
      <c r="AU69" s="2"/>
    </row>
    <row r="70" spans="1:47" ht="29">
      <c r="A70" s="9" t="s">
        <v>206</v>
      </c>
      <c r="B70" s="2">
        <v>44</v>
      </c>
      <c r="C70" s="2" t="s">
        <v>79</v>
      </c>
      <c r="D70" s="2">
        <v>108</v>
      </c>
      <c r="E70" s="2">
        <v>108</v>
      </c>
      <c r="F70" s="2" t="s">
        <v>215</v>
      </c>
      <c r="G70" s="2" t="s">
        <v>218</v>
      </c>
      <c r="H70" s="2" t="s">
        <v>63</v>
      </c>
      <c r="I70" s="2" t="s">
        <v>42</v>
      </c>
      <c r="J70" s="2" t="s">
        <v>223</v>
      </c>
      <c r="K70" s="2"/>
      <c r="L70" s="2" t="s">
        <v>44</v>
      </c>
      <c r="M70" s="2" t="s">
        <v>58</v>
      </c>
      <c r="N70" s="2">
        <v>5</v>
      </c>
      <c r="O70" s="2">
        <v>3</v>
      </c>
      <c r="P70" s="2">
        <v>3</v>
      </c>
      <c r="Q70" s="2">
        <v>1</v>
      </c>
      <c r="R70" s="2" t="s">
        <v>117</v>
      </c>
      <c r="S70" s="2" t="s">
        <v>236</v>
      </c>
      <c r="T70" s="2" t="s">
        <v>228</v>
      </c>
      <c r="U70" s="2" t="s">
        <v>229</v>
      </c>
      <c r="V70" s="2" t="s">
        <v>226</v>
      </c>
      <c r="W70" s="2"/>
      <c r="X70" s="2" t="s">
        <v>44</v>
      </c>
      <c r="Y70" s="2"/>
      <c r="Z70" s="2"/>
      <c r="AA70" s="2"/>
      <c r="AB70" s="2" t="s">
        <v>49</v>
      </c>
      <c r="AC70" s="2" t="s">
        <v>44</v>
      </c>
      <c r="AD70" s="2" t="s">
        <v>49</v>
      </c>
      <c r="AE70" s="2" t="s">
        <v>287</v>
      </c>
      <c r="AF70" s="2" t="s">
        <v>44</v>
      </c>
      <c r="AG70" s="2" t="s">
        <v>44</v>
      </c>
      <c r="AH70" s="2"/>
      <c r="AI70" s="8"/>
      <c r="AJ70" s="2" t="s">
        <v>102</v>
      </c>
      <c r="AK70" s="2" t="s">
        <v>52</v>
      </c>
      <c r="AL70" s="2" t="s">
        <v>366</v>
      </c>
      <c r="AM70" s="2" t="s">
        <v>366</v>
      </c>
      <c r="AN70" s="2" t="s">
        <v>49</v>
      </c>
      <c r="AO70" s="2" t="s">
        <v>77</v>
      </c>
      <c r="AP70" s="2" t="s">
        <v>384</v>
      </c>
      <c r="AQ70" s="2" t="s">
        <v>49</v>
      </c>
      <c r="AR70" s="2"/>
      <c r="AS70" s="2"/>
      <c r="AT70" s="2"/>
      <c r="AU70" s="2"/>
    </row>
    <row r="71" spans="1:47" ht="17">
      <c r="A71" s="9" t="s">
        <v>207</v>
      </c>
      <c r="B71" s="2">
        <v>21</v>
      </c>
      <c r="C71" s="2" t="s">
        <v>212</v>
      </c>
      <c r="D71" s="2">
        <v>108</v>
      </c>
      <c r="E71" s="2">
        <v>108</v>
      </c>
      <c r="F71" s="2" t="s">
        <v>215</v>
      </c>
      <c r="G71" s="2" t="s">
        <v>218</v>
      </c>
      <c r="H71" s="2" t="s">
        <v>63</v>
      </c>
      <c r="I71" s="2" t="s">
        <v>58</v>
      </c>
      <c r="J71" s="2" t="s">
        <v>225</v>
      </c>
      <c r="K71" s="2">
        <v>4</v>
      </c>
      <c r="L71" s="2" t="s">
        <v>44</v>
      </c>
      <c r="M71" s="2" t="s">
        <v>42</v>
      </c>
      <c r="N71" s="2">
        <v>5</v>
      </c>
      <c r="O71" s="2">
        <v>1</v>
      </c>
      <c r="P71" s="2">
        <v>5</v>
      </c>
      <c r="Q71" s="2">
        <v>2</v>
      </c>
      <c r="R71" s="2" t="s">
        <v>117</v>
      </c>
      <c r="S71" s="2" t="s">
        <v>154</v>
      </c>
      <c r="T71" s="2" t="s">
        <v>228</v>
      </c>
      <c r="U71" s="2" t="s">
        <v>227</v>
      </c>
      <c r="V71" s="2" t="s">
        <v>226</v>
      </c>
      <c r="W71" s="2"/>
      <c r="X71" s="2" t="s">
        <v>226</v>
      </c>
      <c r="Y71" s="2"/>
      <c r="Z71" s="2" t="s">
        <v>44</v>
      </c>
      <c r="AA71" s="2"/>
      <c r="AB71" s="2" t="s">
        <v>44</v>
      </c>
      <c r="AC71" s="2" t="s">
        <v>44</v>
      </c>
      <c r="AD71" s="2" t="s">
        <v>44</v>
      </c>
      <c r="AE71" s="2" t="s">
        <v>287</v>
      </c>
      <c r="AF71" s="2" t="s">
        <v>49</v>
      </c>
      <c r="AG71" s="2" t="s">
        <v>44</v>
      </c>
      <c r="AH71" s="2"/>
      <c r="AI71" s="8"/>
      <c r="AJ71" s="2" t="s">
        <v>53</v>
      </c>
      <c r="AK71" s="2" t="s">
        <v>53</v>
      </c>
      <c r="AL71" s="2" t="s">
        <v>53</v>
      </c>
      <c r="AM71" s="2" t="s">
        <v>53</v>
      </c>
      <c r="AN71" s="2" t="s">
        <v>49</v>
      </c>
      <c r="AO71" s="2" t="s">
        <v>77</v>
      </c>
      <c r="AP71" s="2" t="s">
        <v>384</v>
      </c>
      <c r="AQ71" s="2"/>
      <c r="AR71" s="2"/>
      <c r="AS71" s="2"/>
      <c r="AT71" s="2"/>
      <c r="AU71" s="2"/>
    </row>
    <row r="72" spans="1:47" ht="29">
      <c r="A72" s="9" t="s">
        <v>208</v>
      </c>
      <c r="B72" s="2">
        <v>23</v>
      </c>
      <c r="C72" s="2" t="s">
        <v>79</v>
      </c>
      <c r="D72" s="2">
        <v>36</v>
      </c>
      <c r="E72" s="2">
        <v>18</v>
      </c>
      <c r="F72" s="2" t="s">
        <v>213</v>
      </c>
      <c r="G72" s="2" t="s">
        <v>104</v>
      </c>
      <c r="H72" s="2" t="s">
        <v>41</v>
      </c>
      <c r="I72" s="2" t="s">
        <v>42</v>
      </c>
      <c r="J72" s="2" t="s">
        <v>223</v>
      </c>
      <c r="K72" s="2">
        <v>24</v>
      </c>
      <c r="L72" s="2" t="s">
        <v>226</v>
      </c>
      <c r="M72" s="2" t="s">
        <v>94</v>
      </c>
      <c r="N72" s="2"/>
      <c r="O72" s="2"/>
      <c r="P72" s="2"/>
      <c r="Q72" s="2"/>
      <c r="R72" s="2" t="s">
        <v>45</v>
      </c>
      <c r="S72" s="2" t="s">
        <v>90</v>
      </c>
      <c r="T72" s="2" t="s">
        <v>47</v>
      </c>
      <c r="U72" s="2" t="s">
        <v>47</v>
      </c>
      <c r="V72" s="2" t="s">
        <v>95</v>
      </c>
      <c r="W72" s="2"/>
      <c r="X72" s="2" t="s">
        <v>44</v>
      </c>
      <c r="Y72" s="2" t="s">
        <v>230</v>
      </c>
      <c r="Z72" s="2" t="s">
        <v>44</v>
      </c>
      <c r="AA72" s="2"/>
      <c r="AB72" s="2" t="s">
        <v>44</v>
      </c>
      <c r="AC72" s="2" t="s">
        <v>44</v>
      </c>
      <c r="AD72" s="2" t="s">
        <v>44</v>
      </c>
      <c r="AF72" s="2" t="s">
        <v>49</v>
      </c>
      <c r="AG72" s="2" t="s">
        <v>49</v>
      </c>
      <c r="AH72" s="2" t="s">
        <v>358</v>
      </c>
      <c r="AI72" s="2" t="s">
        <v>359</v>
      </c>
      <c r="AJ72" s="2" t="s">
        <v>52</v>
      </c>
      <c r="AK72" s="2" t="s">
        <v>53</v>
      </c>
      <c r="AL72" s="2" t="s">
        <v>366</v>
      </c>
      <c r="AM72" s="2" t="s">
        <v>52</v>
      </c>
      <c r="AN72" s="2" t="s">
        <v>44</v>
      </c>
      <c r="AO72" s="2" t="s">
        <v>367</v>
      </c>
      <c r="AP72" s="2" t="s">
        <v>62</v>
      </c>
      <c r="AQ72" s="2" t="s">
        <v>49</v>
      </c>
      <c r="AR72" s="2" t="s">
        <v>49</v>
      </c>
      <c r="AS72" s="2"/>
      <c r="AT72" s="2"/>
      <c r="AU72" s="2"/>
    </row>
    <row r="73" spans="1:47" ht="17">
      <c r="A73" s="9" t="s">
        <v>209</v>
      </c>
      <c r="B73" s="2"/>
      <c r="C73" s="2" t="s">
        <v>212</v>
      </c>
      <c r="D73" s="2">
        <v>108</v>
      </c>
      <c r="E73" s="2">
        <v>108</v>
      </c>
      <c r="F73" s="2" t="s">
        <v>215</v>
      </c>
      <c r="G73" s="2" t="s">
        <v>218</v>
      </c>
      <c r="H73" s="2" t="s">
        <v>63</v>
      </c>
      <c r="I73" s="2" t="s">
        <v>58</v>
      </c>
      <c r="J73" s="2" t="s">
        <v>225</v>
      </c>
      <c r="K73" s="2"/>
      <c r="L73" s="2" t="s">
        <v>44</v>
      </c>
      <c r="M73" s="2" t="s">
        <v>58</v>
      </c>
      <c r="N73" s="2">
        <v>1</v>
      </c>
      <c r="O73" s="2">
        <v>4</v>
      </c>
      <c r="P73" s="2">
        <v>3</v>
      </c>
      <c r="Q73" s="2">
        <v>5</v>
      </c>
      <c r="R73" s="2"/>
      <c r="S73" s="2"/>
      <c r="T73" s="2" t="s">
        <v>228</v>
      </c>
      <c r="U73" s="2" t="s">
        <v>229</v>
      </c>
      <c r="V73" s="2" t="s">
        <v>226</v>
      </c>
      <c r="W73" s="2"/>
      <c r="X73" s="2" t="s">
        <v>226</v>
      </c>
      <c r="Y73" s="2"/>
      <c r="Z73" s="2" t="s">
        <v>44</v>
      </c>
      <c r="AB73" s="2" t="s">
        <v>49</v>
      </c>
      <c r="AC73" s="2" t="s">
        <v>44</v>
      </c>
      <c r="AD73" s="2" t="s">
        <v>44</v>
      </c>
      <c r="AE73" s="2" t="s">
        <v>287</v>
      </c>
      <c r="AF73" s="2"/>
      <c r="AG73" s="2" t="s">
        <v>44</v>
      </c>
      <c r="AH73" s="2"/>
      <c r="AI73" s="2"/>
      <c r="AJ73" s="2" t="s">
        <v>52</v>
      </c>
      <c r="AK73" s="2" t="s">
        <v>52</v>
      </c>
      <c r="AL73" s="2" t="s">
        <v>52</v>
      </c>
      <c r="AM73" s="2" t="s">
        <v>52</v>
      </c>
      <c r="AN73" s="2"/>
      <c r="AO73" s="2" t="s">
        <v>77</v>
      </c>
      <c r="AP73" s="2" t="s">
        <v>384</v>
      </c>
      <c r="AQ73" s="2"/>
      <c r="AR73" s="2"/>
      <c r="AS73" s="2"/>
      <c r="AT73" s="2"/>
      <c r="AU73" s="2"/>
    </row>
    <row r="74" spans="1:47" ht="17">
      <c r="A74" s="9" t="s">
        <v>210</v>
      </c>
      <c r="B74" s="2">
        <v>42</v>
      </c>
      <c r="C74" s="2" t="s">
        <v>212</v>
      </c>
      <c r="D74" s="2">
        <v>16</v>
      </c>
      <c r="E74" s="2">
        <v>16</v>
      </c>
      <c r="F74" s="2" t="s">
        <v>98</v>
      </c>
      <c r="G74" s="2" t="s">
        <v>218</v>
      </c>
      <c r="H74" s="2" t="s">
        <v>221</v>
      </c>
      <c r="I74" s="2" t="s">
        <v>58</v>
      </c>
      <c r="J74" s="2"/>
      <c r="K74" s="2"/>
      <c r="L74" s="2" t="s">
        <v>226</v>
      </c>
      <c r="M74" s="2" t="s">
        <v>42</v>
      </c>
      <c r="N74" s="2">
        <v>1</v>
      </c>
      <c r="O74" s="2">
        <v>1</v>
      </c>
      <c r="P74" s="2">
        <v>2</v>
      </c>
      <c r="Q74" s="2">
        <v>1</v>
      </c>
      <c r="R74" s="2" t="s">
        <v>64</v>
      </c>
      <c r="S74" s="2" t="s">
        <v>90</v>
      </c>
      <c r="T74" s="2" t="s">
        <v>227</v>
      </c>
      <c r="U74" s="2" t="s">
        <v>229</v>
      </c>
      <c r="V74" s="2" t="s">
        <v>226</v>
      </c>
      <c r="W74" s="2"/>
      <c r="X74" s="2" t="s">
        <v>226</v>
      </c>
      <c r="Y74" s="2"/>
      <c r="Z74" s="2" t="s">
        <v>44</v>
      </c>
      <c r="AA74" s="2"/>
      <c r="AB74" s="2" t="s">
        <v>44</v>
      </c>
      <c r="AC74" s="2" t="s">
        <v>44</v>
      </c>
      <c r="AD74" s="2" t="s">
        <v>44</v>
      </c>
      <c r="AF74" s="2" t="s">
        <v>44</v>
      </c>
      <c r="AG74" s="2" t="s">
        <v>44</v>
      </c>
      <c r="AI74" s="2"/>
      <c r="AJ74" s="2" t="s">
        <v>52</v>
      </c>
      <c r="AK74" s="2" t="s">
        <v>102</v>
      </c>
      <c r="AL74" s="2" t="s">
        <v>52</v>
      </c>
      <c r="AM74" s="2" t="s">
        <v>52</v>
      </c>
      <c r="AN74" s="2" t="s">
        <v>49</v>
      </c>
      <c r="AO74" s="2" t="s">
        <v>54</v>
      </c>
      <c r="AP74" s="2" t="s">
        <v>384</v>
      </c>
      <c r="AQ74" s="2" t="s">
        <v>44</v>
      </c>
      <c r="AR74" s="2" t="s">
        <v>44</v>
      </c>
      <c r="AS74" s="2"/>
      <c r="AT74" s="2"/>
      <c r="AU74" s="2"/>
    </row>
    <row r="75" spans="1:47" ht="17">
      <c r="A75" s="9" t="s">
        <v>282</v>
      </c>
      <c r="B75" s="2">
        <v>34</v>
      </c>
      <c r="C75" s="2" t="s">
        <v>211</v>
      </c>
      <c r="D75" s="2">
        <v>16</v>
      </c>
      <c r="E75" s="2">
        <v>16</v>
      </c>
      <c r="F75" s="2" t="s">
        <v>213</v>
      </c>
      <c r="G75" s="2" t="s">
        <v>104</v>
      </c>
      <c r="H75" s="2" t="s">
        <v>221</v>
      </c>
      <c r="I75" s="2" t="s">
        <v>42</v>
      </c>
      <c r="J75" s="2" t="s">
        <v>89</v>
      </c>
      <c r="K75" s="9">
        <v>5</v>
      </c>
      <c r="L75" s="2" t="s">
        <v>44</v>
      </c>
      <c r="M75" s="2" t="s">
        <v>222</v>
      </c>
      <c r="N75" s="2">
        <v>3</v>
      </c>
      <c r="O75" s="2">
        <v>3</v>
      </c>
      <c r="P75" s="2">
        <v>3</v>
      </c>
      <c r="Q75" s="2">
        <v>3</v>
      </c>
      <c r="R75" s="2" t="s">
        <v>45</v>
      </c>
      <c r="S75" s="2" t="s">
        <v>46</v>
      </c>
      <c r="T75" s="2" t="s">
        <v>121</v>
      </c>
      <c r="U75" s="2" t="s">
        <v>227</v>
      </c>
      <c r="V75" s="2" t="s">
        <v>49</v>
      </c>
      <c r="X75" s="2" t="s">
        <v>49</v>
      </c>
      <c r="Z75" s="2" t="s">
        <v>44</v>
      </c>
      <c r="AE75" s="2" t="s">
        <v>360</v>
      </c>
      <c r="AF75" s="2" t="s">
        <v>49</v>
      </c>
      <c r="AG75" s="2" t="s">
        <v>49</v>
      </c>
      <c r="AH75" s="2" t="s">
        <v>358</v>
      </c>
      <c r="AI75" s="8" t="s">
        <v>361</v>
      </c>
      <c r="AJ75" s="2" t="s">
        <v>52</v>
      </c>
      <c r="AK75" s="2" t="s">
        <v>102</v>
      </c>
      <c r="AL75" s="2" t="s">
        <v>52</v>
      </c>
      <c r="AM75" s="2" t="s">
        <v>102</v>
      </c>
      <c r="AN75" s="2" t="s">
        <v>49</v>
      </c>
      <c r="AO75" s="2" t="s">
        <v>388</v>
      </c>
      <c r="AP75" s="2" t="s">
        <v>384</v>
      </c>
      <c r="AQ75" s="2" t="s">
        <v>44</v>
      </c>
      <c r="AR75" s="2" t="s">
        <v>44</v>
      </c>
      <c r="AU75" s="2"/>
    </row>
    <row r="76" spans="1:47" ht="17">
      <c r="A76" s="9" t="s">
        <v>283</v>
      </c>
      <c r="B76" s="2">
        <v>18</v>
      </c>
      <c r="C76" s="2" t="s">
        <v>211</v>
      </c>
      <c r="D76" s="2">
        <v>16</v>
      </c>
      <c r="E76" s="2">
        <v>16</v>
      </c>
      <c r="F76" s="2" t="s">
        <v>213</v>
      </c>
      <c r="G76" s="2" t="s">
        <v>104</v>
      </c>
      <c r="H76" s="2" t="s">
        <v>221</v>
      </c>
      <c r="I76" s="2" t="s">
        <v>42</v>
      </c>
      <c r="J76" s="2" t="s">
        <v>89</v>
      </c>
      <c r="K76" s="9">
        <v>5</v>
      </c>
      <c r="L76" s="2" t="s">
        <v>44</v>
      </c>
      <c r="M76" s="2" t="s">
        <v>94</v>
      </c>
      <c r="T76" s="2" t="s">
        <v>121</v>
      </c>
      <c r="U76" s="2" t="s">
        <v>227</v>
      </c>
      <c r="V76" s="2" t="s">
        <v>49</v>
      </c>
      <c r="X76" s="2" t="s">
        <v>49</v>
      </c>
      <c r="Z76" s="2" t="s">
        <v>44</v>
      </c>
      <c r="AB76" s="2" t="s">
        <v>44</v>
      </c>
      <c r="AD76" s="9" t="s">
        <v>44</v>
      </c>
      <c r="AF76" s="9" t="s">
        <v>44</v>
      </c>
      <c r="AG76" s="9" t="s">
        <v>49</v>
      </c>
      <c r="AH76" s="9" t="s">
        <v>291</v>
      </c>
      <c r="AI76" s="8" t="s">
        <v>362</v>
      </c>
      <c r="AJ76" s="9" t="s">
        <v>52</v>
      </c>
      <c r="AK76" s="9" t="s">
        <v>52</v>
      </c>
      <c r="AL76" s="9" t="s">
        <v>52</v>
      </c>
      <c r="AM76" s="9" t="s">
        <v>52</v>
      </c>
      <c r="AN76" s="9" t="s">
        <v>49</v>
      </c>
      <c r="AO76" s="9" t="s">
        <v>388</v>
      </c>
      <c r="AP76" s="2" t="s">
        <v>384</v>
      </c>
      <c r="AQ76" s="9" t="s">
        <v>44</v>
      </c>
      <c r="AR76" s="9" t="s">
        <v>95</v>
      </c>
      <c r="AU76" s="2"/>
    </row>
    <row r="77" spans="1:47" ht="17">
      <c r="A77" s="18"/>
      <c r="B77" s="19" t="s">
        <v>428</v>
      </c>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row>
    <row r="78" spans="1:47" ht="17">
      <c r="A78" s="9" t="s">
        <v>443</v>
      </c>
      <c r="N78" s="9" t="s">
        <v>390</v>
      </c>
      <c r="O78" s="9" t="s">
        <v>390</v>
      </c>
      <c r="P78" s="9" t="s">
        <v>390</v>
      </c>
      <c r="Q78" s="9" t="s">
        <v>390</v>
      </c>
      <c r="R78" s="9" t="s">
        <v>414</v>
      </c>
      <c r="S78" s="9" t="s">
        <v>417</v>
      </c>
      <c r="T78" s="9" t="s">
        <v>423</v>
      </c>
      <c r="U78" s="9" t="s">
        <v>423</v>
      </c>
      <c r="V78" s="9" t="s">
        <v>226</v>
      </c>
      <c r="X78" s="9" t="s">
        <v>226</v>
      </c>
      <c r="Y78" s="9" t="s">
        <v>232</v>
      </c>
      <c r="Z78" s="9" t="s">
        <v>49</v>
      </c>
      <c r="AB78" s="9" t="s">
        <v>226</v>
      </c>
      <c r="AC78" s="9" t="s">
        <v>226</v>
      </c>
      <c r="AD78" s="9" t="s">
        <v>49</v>
      </c>
      <c r="AF78" s="9" t="s">
        <v>429</v>
      </c>
      <c r="AG78" s="9" t="s">
        <v>49</v>
      </c>
      <c r="AH78" s="9" t="s">
        <v>581</v>
      </c>
      <c r="AJ78" s="9" t="s">
        <v>423</v>
      </c>
      <c r="AK78" s="9" t="s">
        <v>423</v>
      </c>
      <c r="AL78" s="9" t="s">
        <v>423</v>
      </c>
      <c r="AM78" s="9" t="s">
        <v>423</v>
      </c>
      <c r="AN78" s="9" t="s">
        <v>226</v>
      </c>
      <c r="AO78" s="9" t="s">
        <v>431</v>
      </c>
      <c r="AP78" s="9" t="s">
        <v>435</v>
      </c>
      <c r="AQ78" s="9" t="s">
        <v>49</v>
      </c>
      <c r="AR78" s="9" t="s">
        <v>226</v>
      </c>
    </row>
    <row r="79" spans="1:47">
      <c r="A79" s="9">
        <v>17</v>
      </c>
      <c r="N79" s="9">
        <f>AVERAGE(N2:N76)</f>
        <v>2.5964912280701755</v>
      </c>
      <c r="O79" s="9">
        <f>AVERAGE(O2:O76)</f>
        <v>2.5636363636363635</v>
      </c>
      <c r="P79" s="9">
        <f>AVERAGE(P2:P76)</f>
        <v>2.7857142857142856</v>
      </c>
      <c r="Q79" s="9">
        <f>AVERAGE(Q2:Q76)</f>
        <v>2.8703703703703702</v>
      </c>
      <c r="R79" s="9">
        <v>16</v>
      </c>
      <c r="S79" s="9">
        <v>1</v>
      </c>
      <c r="T79" s="9">
        <v>19</v>
      </c>
      <c r="U79" s="9">
        <v>13</v>
      </c>
      <c r="V79" s="9">
        <v>42</v>
      </c>
      <c r="X79" s="9">
        <v>48</v>
      </c>
      <c r="Y79" s="9">
        <v>1</v>
      </c>
      <c r="Z79" s="9">
        <v>5</v>
      </c>
      <c r="AB79" s="9">
        <v>35</v>
      </c>
      <c r="AC79" s="9">
        <v>16</v>
      </c>
      <c r="AD79" s="9">
        <v>34</v>
      </c>
      <c r="AF79" s="9">
        <v>50</v>
      </c>
      <c r="AG79" s="9">
        <v>33</v>
      </c>
      <c r="AH79" s="9">
        <v>28</v>
      </c>
      <c r="AJ79" s="9">
        <v>33</v>
      </c>
      <c r="AK79" s="9">
        <v>45</v>
      </c>
      <c r="AL79" s="9">
        <v>27</v>
      </c>
      <c r="AM79" s="9">
        <v>32</v>
      </c>
      <c r="AN79" s="9">
        <v>65</v>
      </c>
      <c r="AO79" s="9">
        <v>21</v>
      </c>
      <c r="AP79" s="9">
        <v>29</v>
      </c>
      <c r="AQ79" s="9">
        <v>20</v>
      </c>
      <c r="AR79" s="9">
        <v>23</v>
      </c>
    </row>
    <row r="80" spans="1:47" ht="17">
      <c r="A80" s="9" t="s">
        <v>444</v>
      </c>
      <c r="B80" s="9" t="s">
        <v>390</v>
      </c>
      <c r="C80" s="9" t="s">
        <v>392</v>
      </c>
      <c r="D80" s="9" t="s">
        <v>390</v>
      </c>
      <c r="E80" s="9" t="s">
        <v>394</v>
      </c>
      <c r="F80" s="9" t="s">
        <v>395</v>
      </c>
      <c r="G80" s="9" t="s">
        <v>395</v>
      </c>
      <c r="H80" s="9" t="s">
        <v>41</v>
      </c>
      <c r="I80" s="9" t="s">
        <v>42</v>
      </c>
      <c r="J80" s="9" t="s">
        <v>405</v>
      </c>
      <c r="K80" s="9" t="s">
        <v>390</v>
      </c>
      <c r="L80" s="9" t="s">
        <v>226</v>
      </c>
      <c r="M80" s="9" t="s">
        <v>409</v>
      </c>
      <c r="N80" s="9" t="s">
        <v>391</v>
      </c>
      <c r="O80" s="9" t="s">
        <v>391</v>
      </c>
      <c r="P80" s="9" t="s">
        <v>391</v>
      </c>
      <c r="Q80" s="9" t="s">
        <v>391</v>
      </c>
      <c r="R80" s="9" t="s">
        <v>415</v>
      </c>
      <c r="S80" s="9" t="s">
        <v>418</v>
      </c>
      <c r="T80" s="9" t="s">
        <v>424</v>
      </c>
      <c r="U80" s="9" t="s">
        <v>424</v>
      </c>
      <c r="V80" s="9" t="s">
        <v>408</v>
      </c>
      <c r="X80" s="9" t="s">
        <v>408</v>
      </c>
      <c r="Y80" s="9" t="s">
        <v>304</v>
      </c>
      <c r="Z80" s="9" t="s">
        <v>44</v>
      </c>
      <c r="AB80" s="9" t="s">
        <v>44</v>
      </c>
      <c r="AC80" s="9" t="s">
        <v>44</v>
      </c>
      <c r="AD80" s="9" t="s">
        <v>44</v>
      </c>
      <c r="AF80" s="9" t="s">
        <v>430</v>
      </c>
      <c r="AG80" s="9" t="s">
        <v>44</v>
      </c>
      <c r="AH80" s="9" t="s">
        <v>582</v>
      </c>
      <c r="AJ80" s="9" t="s">
        <v>52</v>
      </c>
      <c r="AK80" s="9" t="s">
        <v>424</v>
      </c>
      <c r="AL80" s="9" t="s">
        <v>424</v>
      </c>
      <c r="AM80" s="9" t="s">
        <v>424</v>
      </c>
      <c r="AN80" s="9" t="s">
        <v>44</v>
      </c>
      <c r="AO80" s="9" t="s">
        <v>432</v>
      </c>
      <c r="AP80" s="9" t="s">
        <v>436</v>
      </c>
      <c r="AQ80" s="9" t="s">
        <v>44</v>
      </c>
      <c r="AR80" s="9" t="s">
        <v>44</v>
      </c>
    </row>
    <row r="81" spans="1:44">
      <c r="A81" s="9">
        <v>58</v>
      </c>
      <c r="B81" s="9">
        <f>AVERAGE(B2:B76)</f>
        <v>34.462686567164177</v>
      </c>
      <c r="C81" s="9">
        <v>40</v>
      </c>
      <c r="D81" s="9">
        <f>AVERAGE(D2:D76)</f>
        <v>39.635135135135137</v>
      </c>
      <c r="E81" s="9">
        <f>AVERAGE(E2:E76)</f>
        <v>33.986486486486484</v>
      </c>
      <c r="F81" s="9">
        <v>2</v>
      </c>
      <c r="G81" s="9">
        <v>1</v>
      </c>
      <c r="H81" s="9">
        <v>38</v>
      </c>
      <c r="I81" s="9">
        <v>42</v>
      </c>
      <c r="J81" s="9">
        <v>37</v>
      </c>
      <c r="K81" s="9">
        <f>AVERAGE(K2:K76)</f>
        <v>22.982558139534884</v>
      </c>
      <c r="L81" s="9">
        <v>26</v>
      </c>
      <c r="M81" s="9">
        <v>43</v>
      </c>
      <c r="N81" s="9">
        <f>_xlfn.STDEV.S(N2:N75)/SQRT(COUNT(N2:N75))</f>
        <v>0.18874942799429836</v>
      </c>
      <c r="O81" s="9">
        <f>_xlfn.STDEV.S(O2:O75)/SQRT(COUNT(O2:O75))</f>
        <v>0.18670208243332559</v>
      </c>
      <c r="P81" s="9">
        <f>_xlfn.STDEV.S(P2:P75)/SQRT(COUNT(P2:P75))</f>
        <v>0.19691498217271747</v>
      </c>
      <c r="Q81" s="9">
        <f>_xlfn.STDEV.S(Q2:Q75)/SQRT(COUNT(Q2:Q75))</f>
        <v>0.17742292210652044</v>
      </c>
      <c r="R81" s="9">
        <v>25</v>
      </c>
      <c r="S81" s="9">
        <v>18</v>
      </c>
      <c r="T81" s="9">
        <v>19</v>
      </c>
      <c r="U81" s="9">
        <v>17</v>
      </c>
      <c r="V81" s="9">
        <v>26</v>
      </c>
      <c r="X81" s="9">
        <v>27</v>
      </c>
      <c r="Y81" s="9">
        <v>1</v>
      </c>
      <c r="Z81" s="9">
        <v>65</v>
      </c>
      <c r="AB81" s="9">
        <v>27</v>
      </c>
      <c r="AC81" s="9">
        <v>50</v>
      </c>
      <c r="AD81" s="9">
        <v>27</v>
      </c>
      <c r="AF81" s="9">
        <v>21</v>
      </c>
      <c r="AG81" s="9">
        <v>37</v>
      </c>
      <c r="AH81" s="9">
        <v>10</v>
      </c>
      <c r="AJ81" s="9">
        <v>28</v>
      </c>
      <c r="AK81" s="9">
        <v>20</v>
      </c>
      <c r="AL81" s="9">
        <v>32</v>
      </c>
      <c r="AM81" s="9">
        <v>30</v>
      </c>
      <c r="AN81" s="9">
        <v>6</v>
      </c>
      <c r="AO81" s="9">
        <v>43</v>
      </c>
      <c r="AP81" s="9">
        <v>15</v>
      </c>
      <c r="AQ81" s="9">
        <v>39</v>
      </c>
      <c r="AR81" s="9">
        <v>36</v>
      </c>
    </row>
    <row r="82" spans="1:44" ht="17">
      <c r="A82" s="9" t="s">
        <v>445</v>
      </c>
      <c r="B82" s="9" t="s">
        <v>391</v>
      </c>
      <c r="C82" s="9" t="s">
        <v>79</v>
      </c>
      <c r="D82" s="9" t="s">
        <v>391</v>
      </c>
      <c r="E82" s="9" t="s">
        <v>391</v>
      </c>
      <c r="F82" s="9" t="s">
        <v>396</v>
      </c>
      <c r="G82" s="9" t="s">
        <v>396</v>
      </c>
      <c r="I82" s="9" t="s">
        <v>402</v>
      </c>
      <c r="J82" s="9" t="s">
        <v>222</v>
      </c>
      <c r="K82" s="9" t="s">
        <v>391</v>
      </c>
      <c r="L82" s="9" t="s">
        <v>408</v>
      </c>
      <c r="M82" s="9" t="s">
        <v>222</v>
      </c>
      <c r="N82" s="17">
        <v>1</v>
      </c>
      <c r="O82" s="17">
        <v>1</v>
      </c>
      <c r="P82" s="17">
        <v>1</v>
      </c>
      <c r="Q82" s="17">
        <v>1</v>
      </c>
      <c r="R82" s="9" t="s">
        <v>416</v>
      </c>
      <c r="S82" s="9" t="s">
        <v>419</v>
      </c>
      <c r="T82" s="9" t="s">
        <v>425</v>
      </c>
      <c r="U82" s="9" t="s">
        <v>425</v>
      </c>
      <c r="V82" s="9" t="s">
        <v>427</v>
      </c>
      <c r="Y82" s="9" t="s">
        <v>522</v>
      </c>
      <c r="AH82" s="9" t="s">
        <v>308</v>
      </c>
      <c r="AJ82" s="9" t="s">
        <v>425</v>
      </c>
      <c r="AK82" s="9" t="s">
        <v>102</v>
      </c>
      <c r="AL82" s="9" t="s">
        <v>102</v>
      </c>
      <c r="AM82" s="9" t="s">
        <v>425</v>
      </c>
      <c r="AO82" s="9" t="s">
        <v>433</v>
      </c>
      <c r="AP82" s="9" t="s">
        <v>304</v>
      </c>
      <c r="AQ82" s="9" t="s">
        <v>413</v>
      </c>
      <c r="AR82" s="9" t="s">
        <v>95</v>
      </c>
    </row>
    <row r="83" spans="1:44">
      <c r="A83" s="9">
        <v>0</v>
      </c>
      <c r="B83" s="9">
        <f>_xlfn.STDEV.S(B2:B76)/SQRT(COUNT(B2:B76))</f>
        <v>0.84221723864644948</v>
      </c>
      <c r="C83" s="9">
        <v>34</v>
      </c>
      <c r="D83" s="9">
        <f>_xlfn.STDEV.S(D2:D76)/SQRT(COUNT(D2:D76))</f>
        <v>4.9032314607427319</v>
      </c>
      <c r="E83" s="9">
        <f>_xlfn.STDEV.S(E2:E76)/SQRT(COUNT(E2:E76))</f>
        <v>4.5145079901255603</v>
      </c>
      <c r="F83" s="9">
        <v>7</v>
      </c>
      <c r="G83" s="9">
        <v>4</v>
      </c>
      <c r="I83" s="9">
        <v>20</v>
      </c>
      <c r="J83" s="9">
        <v>5</v>
      </c>
      <c r="K83" s="9">
        <f>_xlfn.STDEV.S(K2:K76)/SQRT(COUNT(K2:K76))</f>
        <v>4.2821029998249696</v>
      </c>
      <c r="L83" s="9">
        <v>42</v>
      </c>
      <c r="M83" s="9">
        <v>5</v>
      </c>
      <c r="N83" s="9">
        <v>19</v>
      </c>
      <c r="O83" s="9">
        <v>17</v>
      </c>
      <c r="P83" s="9">
        <v>15</v>
      </c>
      <c r="Q83" s="9">
        <v>10</v>
      </c>
      <c r="R83" s="9">
        <v>16</v>
      </c>
      <c r="S83" s="9">
        <v>6</v>
      </c>
      <c r="T83" s="9">
        <v>19</v>
      </c>
      <c r="U83" s="9">
        <v>15</v>
      </c>
      <c r="V83" s="9">
        <v>4</v>
      </c>
      <c r="Y83" s="9">
        <v>8</v>
      </c>
      <c r="AH83" s="9">
        <v>17</v>
      </c>
      <c r="AJ83" s="9">
        <v>9</v>
      </c>
      <c r="AK83" s="9">
        <v>6</v>
      </c>
      <c r="AL83" s="9">
        <v>9</v>
      </c>
      <c r="AM83" s="9">
        <v>8</v>
      </c>
      <c r="AO83" s="9">
        <v>1</v>
      </c>
      <c r="AP83" s="9">
        <v>12</v>
      </c>
      <c r="AQ83" s="9">
        <v>7</v>
      </c>
      <c r="AR83" s="9">
        <v>8</v>
      </c>
    </row>
    <row r="84" spans="1:44" ht="17">
      <c r="C84" s="9" t="s">
        <v>393</v>
      </c>
      <c r="F84" s="9" t="s">
        <v>397</v>
      </c>
      <c r="G84" s="9" t="s">
        <v>397</v>
      </c>
      <c r="H84" s="9" t="s">
        <v>400</v>
      </c>
      <c r="I84" s="9" t="s">
        <v>403</v>
      </c>
      <c r="J84" s="9" t="s">
        <v>406</v>
      </c>
      <c r="L84" s="9" t="s">
        <v>413</v>
      </c>
      <c r="M84" s="9" t="s">
        <v>403</v>
      </c>
      <c r="N84" s="17">
        <v>2</v>
      </c>
      <c r="O84" s="17">
        <v>2</v>
      </c>
      <c r="P84" s="17">
        <v>2</v>
      </c>
      <c r="Q84" s="17">
        <v>2</v>
      </c>
      <c r="S84" s="9" t="s">
        <v>420</v>
      </c>
      <c r="T84" s="9" t="s">
        <v>426</v>
      </c>
      <c r="U84" s="9" t="s">
        <v>228</v>
      </c>
      <c r="Y84" s="9" t="s">
        <v>523</v>
      </c>
      <c r="AH84" s="9" t="s">
        <v>583</v>
      </c>
      <c r="AJ84" s="9" t="s">
        <v>426</v>
      </c>
      <c r="AK84" s="9" t="s">
        <v>366</v>
      </c>
      <c r="AL84" s="9" t="s">
        <v>366</v>
      </c>
      <c r="AM84" s="9" t="s">
        <v>426</v>
      </c>
      <c r="AO84" s="9" t="s">
        <v>434</v>
      </c>
      <c r="AP84" s="9" t="s">
        <v>437</v>
      </c>
    </row>
    <row r="85" spans="1:44">
      <c r="C85" s="9">
        <v>2</v>
      </c>
      <c r="F85" s="9">
        <v>33</v>
      </c>
      <c r="G85" s="9">
        <v>13</v>
      </c>
      <c r="H85" s="9">
        <v>31</v>
      </c>
      <c r="I85" s="9">
        <v>7</v>
      </c>
      <c r="J85" s="9">
        <v>8</v>
      </c>
      <c r="L85" s="9">
        <v>5</v>
      </c>
      <c r="M85" s="9">
        <v>11</v>
      </c>
      <c r="N85" s="9">
        <v>16</v>
      </c>
      <c r="O85" s="9">
        <v>10</v>
      </c>
      <c r="P85" s="9">
        <v>10</v>
      </c>
      <c r="Q85" s="9">
        <v>11</v>
      </c>
      <c r="S85" s="9">
        <v>16</v>
      </c>
      <c r="T85" s="9">
        <v>12</v>
      </c>
      <c r="U85" s="9">
        <v>12</v>
      </c>
      <c r="Y85" s="9">
        <v>2</v>
      </c>
      <c r="AH85" s="9">
        <v>3</v>
      </c>
      <c r="AJ85" s="9">
        <v>2</v>
      </c>
      <c r="AK85" s="9">
        <v>1</v>
      </c>
      <c r="AL85" s="9">
        <v>4</v>
      </c>
      <c r="AM85" s="9">
        <v>2</v>
      </c>
      <c r="AO85" s="9">
        <v>9</v>
      </c>
      <c r="AP85" s="9">
        <v>10</v>
      </c>
    </row>
    <row r="86" spans="1:44" ht="17">
      <c r="F86" s="9" t="s">
        <v>398</v>
      </c>
      <c r="G86" s="2" t="s">
        <v>104</v>
      </c>
      <c r="H86" s="9" t="s">
        <v>401</v>
      </c>
      <c r="I86" s="9" t="s">
        <v>404</v>
      </c>
      <c r="J86" s="9" t="s">
        <v>407</v>
      </c>
      <c r="M86" s="9" t="s">
        <v>402</v>
      </c>
      <c r="N86" s="17">
        <v>3</v>
      </c>
      <c r="O86" s="17">
        <v>3</v>
      </c>
      <c r="P86" s="17">
        <v>3</v>
      </c>
      <c r="Q86" s="17">
        <v>3</v>
      </c>
      <c r="S86" s="9" t="s">
        <v>421</v>
      </c>
      <c r="T86" s="9" t="s">
        <v>76</v>
      </c>
      <c r="U86" s="9" t="s">
        <v>426</v>
      </c>
      <c r="Y86" s="9" t="s">
        <v>524</v>
      </c>
      <c r="AH86" s="9" t="s">
        <v>584</v>
      </c>
      <c r="AO86" s="9" t="s">
        <v>413</v>
      </c>
      <c r="AP86" s="9" t="s">
        <v>438</v>
      </c>
    </row>
    <row r="87" spans="1:44">
      <c r="F87" s="9">
        <v>18</v>
      </c>
      <c r="G87" s="9">
        <v>11</v>
      </c>
      <c r="H87" s="9">
        <v>2</v>
      </c>
      <c r="I87" s="9">
        <v>3</v>
      </c>
      <c r="J87" s="9">
        <v>4</v>
      </c>
      <c r="M87" s="9">
        <v>13</v>
      </c>
      <c r="N87" s="9">
        <v>15</v>
      </c>
      <c r="O87" s="9">
        <v>16</v>
      </c>
      <c r="P87" s="9">
        <v>15</v>
      </c>
      <c r="Q87" s="9">
        <v>17</v>
      </c>
      <c r="S87" s="9">
        <v>2</v>
      </c>
      <c r="T87" s="9">
        <v>5</v>
      </c>
      <c r="U87" s="9">
        <v>17</v>
      </c>
      <c r="Y87" s="9">
        <v>1</v>
      </c>
      <c r="AH87" s="9">
        <v>10</v>
      </c>
      <c r="AO87" s="9">
        <v>4</v>
      </c>
      <c r="AP87" s="9">
        <v>6</v>
      </c>
    </row>
    <row r="88" spans="1:44" ht="17">
      <c r="F88" s="9" t="s">
        <v>399</v>
      </c>
      <c r="G88" s="2" t="s">
        <v>98</v>
      </c>
      <c r="H88" s="9" t="s">
        <v>412</v>
      </c>
      <c r="I88" s="9" t="s">
        <v>222</v>
      </c>
      <c r="N88" s="17">
        <v>4</v>
      </c>
      <c r="O88" s="17">
        <v>4</v>
      </c>
      <c r="P88" s="17">
        <v>4</v>
      </c>
      <c r="Q88" s="17">
        <v>4</v>
      </c>
      <c r="S88" s="9" t="s">
        <v>422</v>
      </c>
      <c r="AH88" s="9" t="s">
        <v>585</v>
      </c>
      <c r="AP88" s="9" t="s">
        <v>439</v>
      </c>
    </row>
    <row r="89" spans="1:44">
      <c r="F89" s="9">
        <v>2</v>
      </c>
      <c r="G89" s="9">
        <v>7</v>
      </c>
      <c r="H89" s="9">
        <v>3</v>
      </c>
      <c r="I89" s="9">
        <v>2</v>
      </c>
      <c r="N89" s="9">
        <v>7</v>
      </c>
      <c r="O89" s="9">
        <v>4</v>
      </c>
      <c r="P89" s="9">
        <v>4</v>
      </c>
      <c r="Q89" s="9">
        <v>8</v>
      </c>
      <c r="S89" s="9">
        <v>4</v>
      </c>
      <c r="AH89" s="9">
        <v>6</v>
      </c>
      <c r="AP89" s="9">
        <v>4</v>
      </c>
    </row>
    <row r="90" spans="1:44" ht="17">
      <c r="F90" s="9" t="s">
        <v>215</v>
      </c>
      <c r="G90" s="2" t="s">
        <v>218</v>
      </c>
      <c r="N90" s="17">
        <v>5</v>
      </c>
      <c r="O90" s="17">
        <v>5</v>
      </c>
      <c r="P90" s="17">
        <v>5</v>
      </c>
      <c r="Q90" s="17">
        <v>5</v>
      </c>
      <c r="AP90" s="9" t="s">
        <v>440</v>
      </c>
    </row>
    <row r="91" spans="1:44">
      <c r="F91" s="9">
        <v>10</v>
      </c>
      <c r="G91" s="9">
        <v>31</v>
      </c>
      <c r="N91" s="9">
        <v>8</v>
      </c>
      <c r="O91" s="9">
        <v>8</v>
      </c>
      <c r="P91" s="9">
        <v>12</v>
      </c>
      <c r="Q91" s="9">
        <v>8</v>
      </c>
      <c r="AP91" s="9">
        <v>3</v>
      </c>
    </row>
    <row r="92" spans="1:44" ht="17">
      <c r="F92" s="9" t="s">
        <v>410</v>
      </c>
      <c r="G92" s="9" t="s">
        <v>411</v>
      </c>
      <c r="AP92" s="9" t="s">
        <v>441</v>
      </c>
    </row>
    <row r="93" spans="1:44" ht="17">
      <c r="F93" s="9">
        <f>F81+F83+F85+F87+F89+F91</f>
        <v>72</v>
      </c>
      <c r="G93" s="9">
        <v>2</v>
      </c>
      <c r="N93" s="9" t="s">
        <v>488</v>
      </c>
      <c r="O93" s="9" t="s">
        <v>488</v>
      </c>
      <c r="P93" s="9" t="s">
        <v>488</v>
      </c>
      <c r="Q93" s="9" t="s">
        <v>488</v>
      </c>
      <c r="AP93" s="9">
        <v>3</v>
      </c>
    </row>
    <row r="94" spans="1:44" ht="17">
      <c r="N94" s="9">
        <f>MEDIAN(N2:N76)</f>
        <v>3</v>
      </c>
      <c r="O94" s="9">
        <f>MEDIAN(O2:O76)</f>
        <v>3</v>
      </c>
      <c r="P94" s="9">
        <f>MEDIAN(P2:P76)</f>
        <v>3</v>
      </c>
      <c r="Q94" s="9">
        <f>MEDIAN(Q2:Q76)</f>
        <v>3</v>
      </c>
      <c r="AP94" s="9" t="s">
        <v>442</v>
      </c>
    </row>
    <row r="95" spans="1:44" ht="17">
      <c r="G95" s="9" t="s">
        <v>410</v>
      </c>
      <c r="H95" s="9" t="s">
        <v>410</v>
      </c>
      <c r="I95" s="9" t="s">
        <v>410</v>
      </c>
      <c r="J95" s="9" t="s">
        <v>410</v>
      </c>
      <c r="L95" s="9" t="s">
        <v>410</v>
      </c>
      <c r="M95" s="9" t="s">
        <v>410</v>
      </c>
      <c r="N95" s="9" t="s">
        <v>489</v>
      </c>
      <c r="O95" s="9" t="s">
        <v>489</v>
      </c>
      <c r="P95" s="9" t="s">
        <v>489</v>
      </c>
      <c r="Q95" s="9" t="s">
        <v>489</v>
      </c>
      <c r="R95" s="9" t="s">
        <v>410</v>
      </c>
      <c r="S95" s="9" t="s">
        <v>410</v>
      </c>
      <c r="T95" s="9" t="s">
        <v>410</v>
      </c>
      <c r="U95" s="9" t="s">
        <v>410</v>
      </c>
      <c r="V95" s="9" t="s">
        <v>410</v>
      </c>
      <c r="X95" s="9" t="s">
        <v>410</v>
      </c>
      <c r="Z95" s="9" t="s">
        <v>410</v>
      </c>
      <c r="AB95" s="9" t="s">
        <v>410</v>
      </c>
      <c r="AC95" s="9" t="s">
        <v>410</v>
      </c>
      <c r="AD95" s="9" t="s">
        <v>410</v>
      </c>
      <c r="AF95" s="9" t="s">
        <v>410</v>
      </c>
      <c r="AG95" s="9" t="s">
        <v>410</v>
      </c>
      <c r="AJ95" s="9" t="s">
        <v>410</v>
      </c>
      <c r="AK95" s="9" t="s">
        <v>446</v>
      </c>
      <c r="AL95" s="9" t="s">
        <v>410</v>
      </c>
      <c r="AM95" s="9" t="s">
        <v>410</v>
      </c>
      <c r="AN95" s="9" t="s">
        <v>410</v>
      </c>
      <c r="AO95" s="9" t="s">
        <v>410</v>
      </c>
      <c r="AP95" s="9">
        <v>2</v>
      </c>
    </row>
    <row r="96" spans="1:44" ht="17">
      <c r="F96" s="23"/>
      <c r="G96" s="9">
        <f>G81+G83+G85+G87+G89+G91+G93</f>
        <v>69</v>
      </c>
      <c r="H96" s="9">
        <f>H81+H85+H87+H89</f>
        <v>74</v>
      </c>
      <c r="I96" s="9">
        <f>I81+I83+I85+I87+I89</f>
        <v>74</v>
      </c>
      <c r="J96" s="9">
        <f>J81+J83+J85+J87</f>
        <v>54</v>
      </c>
      <c r="L96" s="9">
        <f>L81+L83+L85</f>
        <v>73</v>
      </c>
      <c r="M96" s="9">
        <f>M81+M83+M85+M87</f>
        <v>72</v>
      </c>
      <c r="N96" s="9">
        <f>QUARTILE(N2:N76,1)</f>
        <v>1</v>
      </c>
      <c r="O96" s="9">
        <f>QUARTILE(O2:O76,1)</f>
        <v>1</v>
      </c>
      <c r="P96" s="9">
        <f>QUARTILE(P2:P76,1)</f>
        <v>1</v>
      </c>
      <c r="Q96" s="9">
        <f>QUARTILE(Q2:Q76,1)</f>
        <v>2</v>
      </c>
      <c r="R96" s="9">
        <f>R79+R81+R83</f>
        <v>57</v>
      </c>
      <c r="S96" s="9">
        <f>S79+S81+S83+S85+S87+S89</f>
        <v>47</v>
      </c>
      <c r="T96" s="9">
        <f>T79+T81+T83+T85+T87</f>
        <v>74</v>
      </c>
      <c r="U96" s="9">
        <f>U79+U81+U83+U85+U87</f>
        <v>74</v>
      </c>
      <c r="V96" s="9">
        <f>V79+V81+V83</f>
        <v>72</v>
      </c>
      <c r="X96" s="9">
        <f>X79+X81</f>
        <v>75</v>
      </c>
      <c r="Z96" s="9">
        <f>Z79+Z81</f>
        <v>70</v>
      </c>
      <c r="AB96" s="9">
        <f>AB79+AB81</f>
        <v>62</v>
      </c>
      <c r="AC96" s="9">
        <f>AC79+AC81</f>
        <v>66</v>
      </c>
      <c r="AD96" s="9">
        <f>AD79+AD81</f>
        <v>61</v>
      </c>
      <c r="AF96" s="9">
        <f>AF79+AF81</f>
        <v>71</v>
      </c>
      <c r="AG96" s="9">
        <f>AG79+AG81</f>
        <v>70</v>
      </c>
      <c r="AJ96" s="9">
        <f>AJ79+AJ81+AJ83+AJ85</f>
        <v>72</v>
      </c>
      <c r="AK96" s="9">
        <f>AK79+AK81+AK83+AK85</f>
        <v>72</v>
      </c>
      <c r="AL96" s="9">
        <f>AL79+AL81+AL83+AL85</f>
        <v>72</v>
      </c>
      <c r="AM96" s="9">
        <f>AM79+AM81+AM83+AM85</f>
        <v>72</v>
      </c>
      <c r="AN96" s="9">
        <f>AN79+AN81</f>
        <v>71</v>
      </c>
      <c r="AO96" s="9">
        <f>AO79+AO81+AO83+AO85+AO87</f>
        <v>78</v>
      </c>
      <c r="AP96" s="9" t="s">
        <v>410</v>
      </c>
      <c r="AQ96" s="9" t="s">
        <v>410</v>
      </c>
      <c r="AR96" s="9" t="s">
        <v>410</v>
      </c>
    </row>
    <row r="97" spans="6:44" ht="17">
      <c r="F97" s="16" t="s">
        <v>453</v>
      </c>
      <c r="G97" s="16" t="s">
        <v>452</v>
      </c>
      <c r="H97" s="16" t="s">
        <v>452</v>
      </c>
      <c r="I97" s="16" t="s">
        <v>463</v>
      </c>
      <c r="J97" s="16" t="s">
        <v>452</v>
      </c>
      <c r="L97" s="16" t="s">
        <v>452</v>
      </c>
      <c r="M97" s="16" t="s">
        <v>452</v>
      </c>
      <c r="N97" s="9" t="s">
        <v>490</v>
      </c>
      <c r="O97" s="9" t="s">
        <v>490</v>
      </c>
      <c r="P97" s="9" t="s">
        <v>490</v>
      </c>
      <c r="Q97" s="9" t="s">
        <v>490</v>
      </c>
      <c r="R97" s="27" t="s">
        <v>452</v>
      </c>
      <c r="S97" s="16" t="s">
        <v>452</v>
      </c>
      <c r="T97" s="16" t="s">
        <v>452</v>
      </c>
      <c r="U97" s="28" t="s">
        <v>452</v>
      </c>
      <c r="V97" s="16" t="s">
        <v>452</v>
      </c>
      <c r="X97" s="16" t="s">
        <v>452</v>
      </c>
      <c r="Z97" s="16" t="s">
        <v>452</v>
      </c>
      <c r="AB97" s="28" t="s">
        <v>452</v>
      </c>
      <c r="AC97" s="16" t="s">
        <v>452</v>
      </c>
      <c r="AD97" s="28" t="s">
        <v>452</v>
      </c>
      <c r="AF97" s="16" t="s">
        <v>452</v>
      </c>
      <c r="AG97" s="28" t="s">
        <v>452</v>
      </c>
      <c r="AJ97" s="16" t="s">
        <v>452</v>
      </c>
      <c r="AK97" s="16" t="s">
        <v>452</v>
      </c>
      <c r="AL97" s="16" t="s">
        <v>452</v>
      </c>
      <c r="AM97" s="16" t="s">
        <v>452</v>
      </c>
      <c r="AN97" s="16" t="s">
        <v>452</v>
      </c>
      <c r="AO97" s="16" t="s">
        <v>452</v>
      </c>
      <c r="AP97" s="9">
        <f>AP79+AP81+AP83+AP85+AP87+AP89+AP91+AP93+AP95</f>
        <v>84</v>
      </c>
      <c r="AQ97" s="9">
        <f>AQ79+AQ81+AQ83</f>
        <v>66</v>
      </c>
      <c r="AR97" s="9">
        <f>AR79+AR81+AR83</f>
        <v>67</v>
      </c>
    </row>
    <row r="98" spans="6:44" ht="17">
      <c r="F98" s="23">
        <v>2.1169399999999999E-11</v>
      </c>
      <c r="G98" s="23">
        <v>4.3227699999999998E-12</v>
      </c>
      <c r="H98" s="25">
        <v>2.9700000000000001E-12</v>
      </c>
      <c r="J98" s="26">
        <v>6.2699999999999997E-12</v>
      </c>
      <c r="L98" s="26">
        <v>7.0139999999999997E-7</v>
      </c>
      <c r="M98" s="26">
        <v>1.9100000000000001E-10</v>
      </c>
      <c r="N98" s="9">
        <f>QUARTILE(N2:N76,3)</f>
        <v>4</v>
      </c>
      <c r="O98" s="9">
        <f>QUARTILE(O2:O76,3)</f>
        <v>3</v>
      </c>
      <c r="P98" s="9">
        <f>QUARTILE(P2:P76,3)</f>
        <v>4</v>
      </c>
      <c r="Q98" s="9">
        <f>QUARTILE(Q2:Q76,3)</f>
        <v>4</v>
      </c>
      <c r="R98" s="9">
        <v>0.24099999999999999</v>
      </c>
      <c r="S98" s="26">
        <v>2.04E-6</v>
      </c>
      <c r="T98" s="17">
        <v>3.15E-2</v>
      </c>
      <c r="U98" s="9">
        <v>0.84319999999999995</v>
      </c>
      <c r="V98" s="26">
        <v>2.5899999999999998E-7</v>
      </c>
      <c r="X98" s="17">
        <v>1.5299999999999999E-2</v>
      </c>
      <c r="Z98" s="26">
        <v>7.4199999999999997E-13</v>
      </c>
      <c r="AB98" s="9">
        <v>0.31</v>
      </c>
      <c r="AC98" s="29">
        <v>2.8500000000000002E-5</v>
      </c>
      <c r="AD98" s="9">
        <v>0.37</v>
      </c>
      <c r="AF98" s="9">
        <v>5.7799999999999995E-4</v>
      </c>
      <c r="AG98" s="9">
        <v>0.63200000000000001</v>
      </c>
      <c r="AJ98" s="26">
        <v>5.1200000000000002E-8</v>
      </c>
      <c r="AK98" s="17">
        <v>5.5961967096843867E-14</v>
      </c>
      <c r="AL98" s="17">
        <v>9.4673557711097525E-7</v>
      </c>
      <c r="AM98" s="17">
        <v>2.0420846097514958E-8</v>
      </c>
      <c r="AN98" s="17">
        <v>2.5231285399103017E-12</v>
      </c>
      <c r="AO98" s="17">
        <v>1.9193212349509281E-15</v>
      </c>
      <c r="AP98" s="16" t="s">
        <v>452</v>
      </c>
      <c r="AQ98" s="16" t="s">
        <v>452</v>
      </c>
      <c r="AR98" s="16" t="s">
        <v>452</v>
      </c>
    </row>
    <row r="99" spans="6:44" ht="17">
      <c r="I99" s="25" t="s">
        <v>594</v>
      </c>
      <c r="N99" s="9" t="s">
        <v>491</v>
      </c>
      <c r="O99" s="9" t="s">
        <v>491</v>
      </c>
      <c r="P99" s="9" t="s">
        <v>491</v>
      </c>
      <c r="Q99" s="9" t="s">
        <v>491</v>
      </c>
      <c r="AP99" s="17">
        <v>6.6797680565231056E-11</v>
      </c>
      <c r="AQ99" s="17">
        <v>7.7120441739130813E-6</v>
      </c>
      <c r="AR99" s="17">
        <v>1.5009230451605468E-4</v>
      </c>
    </row>
    <row r="100" spans="6:44">
      <c r="N100" s="9">
        <f>N98-N96</f>
        <v>3</v>
      </c>
      <c r="O100" s="9">
        <f>O98-O96</f>
        <v>2</v>
      </c>
      <c r="P100" s="9">
        <f>P98-P96</f>
        <v>3</v>
      </c>
      <c r="Q100" s="9">
        <f>Q98-Q96</f>
        <v>2</v>
      </c>
    </row>
  </sheetData>
  <autoFilter ref="A1:AR93" xr:uid="{976313B7-D3A6-634C-8EE8-C63DF5FF8E2F}"/>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09F70-4026-2145-9D8B-607A6BB60FC4}">
  <dimension ref="A1:D87"/>
  <sheetViews>
    <sheetView tabSelected="1" topLeftCell="A65" workbookViewId="0">
      <selection activeCell="A82" sqref="A82:B87"/>
    </sheetView>
  </sheetViews>
  <sheetFormatPr baseColWidth="10" defaultRowHeight="16"/>
  <cols>
    <col min="1" max="1" width="104" customWidth="1"/>
    <col min="2" max="2" width="21" customWidth="1"/>
  </cols>
  <sheetData>
    <row r="1" spans="1:4">
      <c r="A1" t="s">
        <v>568</v>
      </c>
      <c r="B1" t="s">
        <v>569</v>
      </c>
      <c r="C1" t="s">
        <v>570</v>
      </c>
    </row>
    <row r="2" spans="1:4">
      <c r="A2" t="s">
        <v>423</v>
      </c>
      <c r="B2">
        <v>13</v>
      </c>
      <c r="C2">
        <v>19</v>
      </c>
      <c r="D2" s="9"/>
    </row>
    <row r="3" spans="1:4">
      <c r="A3" t="s">
        <v>52</v>
      </c>
      <c r="B3">
        <v>17</v>
      </c>
      <c r="C3" s="9">
        <v>19</v>
      </c>
      <c r="D3" s="9"/>
    </row>
    <row r="4" spans="1:4">
      <c r="A4" s="1" t="s">
        <v>102</v>
      </c>
      <c r="B4">
        <v>15</v>
      </c>
      <c r="C4" s="9">
        <v>19</v>
      </c>
      <c r="D4" s="9"/>
    </row>
    <row r="5" spans="1:4">
      <c r="A5" s="1" t="s">
        <v>366</v>
      </c>
      <c r="B5">
        <v>17</v>
      </c>
      <c r="C5" s="9">
        <v>12</v>
      </c>
      <c r="D5" s="9"/>
    </row>
    <row r="6" spans="1:4">
      <c r="A6" s="1" t="s">
        <v>228</v>
      </c>
      <c r="B6">
        <v>12</v>
      </c>
      <c r="C6" s="9">
        <v>5</v>
      </c>
      <c r="D6" s="9"/>
    </row>
    <row r="7" spans="1:4">
      <c r="A7" s="1"/>
      <c r="C7" s="9"/>
      <c r="D7" s="9"/>
    </row>
    <row r="8" spans="1:4">
      <c r="A8" s="34" t="s">
        <v>576</v>
      </c>
      <c r="B8" t="s">
        <v>577</v>
      </c>
      <c r="C8" s="9"/>
    </row>
    <row r="9" spans="1:4" ht="17">
      <c r="A9" s="35" t="s">
        <v>578</v>
      </c>
      <c r="B9" s="34">
        <v>8</v>
      </c>
    </row>
    <row r="10" spans="1:4" ht="17">
      <c r="A10" s="35" t="s">
        <v>574</v>
      </c>
      <c r="B10" s="34">
        <v>2</v>
      </c>
    </row>
    <row r="11" spans="1:4" ht="17">
      <c r="A11" s="35" t="s">
        <v>580</v>
      </c>
      <c r="B11" s="34">
        <v>1</v>
      </c>
    </row>
    <row r="12" spans="1:4" ht="17">
      <c r="A12" s="35" t="s">
        <v>579</v>
      </c>
      <c r="B12" s="34">
        <v>1</v>
      </c>
    </row>
    <row r="13" spans="1:4" ht="17">
      <c r="A13" s="35" t="s">
        <v>575</v>
      </c>
      <c r="B13" s="34">
        <v>1</v>
      </c>
    </row>
    <row r="14" spans="1:4">
      <c r="A14" s="35"/>
      <c r="B14" s="34"/>
    </row>
    <row r="15" spans="1:4" ht="17">
      <c r="A15" s="9" t="s">
        <v>586</v>
      </c>
      <c r="B15" t="s">
        <v>589</v>
      </c>
    </row>
    <row r="16" spans="1:4" ht="17">
      <c r="A16" s="9" t="s">
        <v>581</v>
      </c>
      <c r="B16" s="34">
        <v>28</v>
      </c>
    </row>
    <row r="17" spans="1:4" ht="17">
      <c r="A17" s="9" t="s">
        <v>308</v>
      </c>
      <c r="B17" s="34">
        <v>17</v>
      </c>
    </row>
    <row r="18" spans="1:4" ht="17">
      <c r="A18" s="9" t="s">
        <v>276</v>
      </c>
      <c r="B18" s="34">
        <v>10</v>
      </c>
    </row>
    <row r="19" spans="1:4" ht="17">
      <c r="A19" s="9" t="s">
        <v>587</v>
      </c>
      <c r="B19" s="34">
        <v>10</v>
      </c>
    </row>
    <row r="20" spans="1:4" ht="17">
      <c r="A20" s="9" t="s">
        <v>588</v>
      </c>
      <c r="B20" s="34">
        <v>6</v>
      </c>
    </row>
    <row r="21" spans="1:4" ht="17">
      <c r="A21" s="9" t="s">
        <v>583</v>
      </c>
      <c r="B21" s="34">
        <v>3</v>
      </c>
    </row>
    <row r="22" spans="1:4">
      <c r="A22" s="9"/>
    </row>
    <row r="23" spans="1:4">
      <c r="A23" s="9"/>
    </row>
    <row r="24" spans="1:4">
      <c r="A24" s="9"/>
    </row>
    <row r="25" spans="1:4">
      <c r="A25" s="9"/>
    </row>
    <row r="26" spans="1:4">
      <c r="A26" s="9"/>
    </row>
    <row r="27" spans="1:4">
      <c r="A27" s="9"/>
    </row>
    <row r="28" spans="1:4">
      <c r="A28" s="21" t="s">
        <v>592</v>
      </c>
      <c r="B28" s="21" t="s">
        <v>570</v>
      </c>
      <c r="C28" s="21" t="s">
        <v>590</v>
      </c>
      <c r="D28" s="9"/>
    </row>
    <row r="29" spans="1:4" ht="17">
      <c r="A29" s="9" t="s">
        <v>423</v>
      </c>
      <c r="B29">
        <v>33</v>
      </c>
      <c r="C29">
        <v>45</v>
      </c>
      <c r="D29" s="9"/>
    </row>
    <row r="30" spans="1:4" ht="17">
      <c r="A30" s="9" t="s">
        <v>424</v>
      </c>
      <c r="B30">
        <v>28</v>
      </c>
      <c r="C30">
        <v>20</v>
      </c>
      <c r="D30" s="9"/>
    </row>
    <row r="31" spans="1:4" ht="17">
      <c r="A31" s="9" t="s">
        <v>102</v>
      </c>
      <c r="B31">
        <v>9</v>
      </c>
      <c r="C31">
        <v>6</v>
      </c>
      <c r="D31" s="9"/>
    </row>
    <row r="32" spans="1:4" ht="17">
      <c r="A32" s="9" t="s">
        <v>366</v>
      </c>
      <c r="B32">
        <v>2</v>
      </c>
      <c r="C32">
        <v>1</v>
      </c>
      <c r="D32" s="9"/>
    </row>
    <row r="33" spans="1:4" ht="17">
      <c r="A33" s="17" t="s">
        <v>593</v>
      </c>
      <c r="B33" s="21" t="s">
        <v>591</v>
      </c>
      <c r="C33" s="21" t="s">
        <v>569</v>
      </c>
      <c r="D33" s="9"/>
    </row>
    <row r="34" spans="1:4" ht="17">
      <c r="A34" s="9" t="s">
        <v>423</v>
      </c>
      <c r="B34" s="9">
        <v>27</v>
      </c>
      <c r="C34" s="9">
        <v>32</v>
      </c>
      <c r="D34" s="9"/>
    </row>
    <row r="35" spans="1:4" ht="17">
      <c r="A35" s="9" t="s">
        <v>424</v>
      </c>
      <c r="B35" s="9">
        <v>32</v>
      </c>
      <c r="C35" s="9">
        <v>30</v>
      </c>
      <c r="D35" s="9"/>
    </row>
    <row r="36" spans="1:4" ht="17">
      <c r="A36" s="9" t="s">
        <v>102</v>
      </c>
      <c r="B36" s="9">
        <v>9</v>
      </c>
      <c r="C36" s="9">
        <v>8</v>
      </c>
    </row>
    <row r="37" spans="1:4" ht="17">
      <c r="A37" s="9" t="s">
        <v>366</v>
      </c>
      <c r="B37" s="9">
        <v>4</v>
      </c>
      <c r="C37" s="9">
        <v>2</v>
      </c>
    </row>
    <row r="38" spans="1:4">
      <c r="B38" s="9"/>
      <c r="C38" s="9"/>
    </row>
    <row r="39" spans="1:4">
      <c r="B39" s="9"/>
      <c r="C39" s="9"/>
    </row>
    <row r="40" spans="1:4">
      <c r="B40" s="9"/>
      <c r="C40" s="9"/>
    </row>
    <row r="41" spans="1:4">
      <c r="B41" s="9"/>
      <c r="C41" s="9"/>
    </row>
    <row r="50" spans="1:3">
      <c r="A50" t="s">
        <v>595</v>
      </c>
      <c r="B50" t="s">
        <v>596</v>
      </c>
    </row>
    <row r="51" spans="1:3">
      <c r="A51" t="s">
        <v>405</v>
      </c>
      <c r="B51">
        <v>37</v>
      </c>
    </row>
    <row r="52" spans="1:3">
      <c r="A52" t="s">
        <v>222</v>
      </c>
      <c r="B52">
        <v>5</v>
      </c>
    </row>
    <row r="53" spans="1:3">
      <c r="A53" t="s">
        <v>406</v>
      </c>
      <c r="B53">
        <v>8</v>
      </c>
    </row>
    <row r="54" spans="1:3">
      <c r="A54" t="s">
        <v>597</v>
      </c>
      <c r="B54">
        <v>4</v>
      </c>
    </row>
    <row r="60" spans="1:3">
      <c r="A60" s="9"/>
    </row>
    <row r="61" spans="1:3">
      <c r="A61" s="9"/>
    </row>
    <row r="62" spans="1:3">
      <c r="A62" s="9"/>
      <c r="B62" t="s">
        <v>600</v>
      </c>
      <c r="C62" t="s">
        <v>569</v>
      </c>
    </row>
    <row r="63" spans="1:3" ht="17">
      <c r="A63" s="9" t="s">
        <v>42</v>
      </c>
      <c r="B63">
        <v>42</v>
      </c>
      <c r="C63">
        <v>43</v>
      </c>
    </row>
    <row r="64" spans="1:3" ht="17">
      <c r="A64" s="9" t="s">
        <v>598</v>
      </c>
      <c r="B64">
        <v>2</v>
      </c>
      <c r="C64">
        <v>5</v>
      </c>
    </row>
    <row r="65" spans="1:4" ht="17">
      <c r="A65" s="9" t="s">
        <v>94</v>
      </c>
      <c r="B65">
        <v>7</v>
      </c>
      <c r="C65">
        <v>11</v>
      </c>
    </row>
    <row r="66" spans="1:4" ht="17">
      <c r="A66" s="9" t="s">
        <v>599</v>
      </c>
      <c r="B66">
        <v>3</v>
      </c>
      <c r="C66">
        <v>0</v>
      </c>
    </row>
    <row r="67" spans="1:4" ht="17">
      <c r="A67" s="9" t="s">
        <v>402</v>
      </c>
      <c r="B67">
        <v>20</v>
      </c>
      <c r="C67">
        <v>13</v>
      </c>
      <c r="D67" s="9"/>
    </row>
    <row r="68" spans="1:4">
      <c r="D68" s="9"/>
    </row>
    <row r="69" spans="1:4">
      <c r="D69" s="9"/>
    </row>
    <row r="70" spans="1:4">
      <c r="B70" s="9"/>
      <c r="D70" s="9"/>
    </row>
    <row r="71" spans="1:4">
      <c r="B71" s="9"/>
      <c r="D71" s="9"/>
    </row>
    <row r="72" spans="1:4">
      <c r="B72" s="9"/>
      <c r="D72" s="9"/>
    </row>
    <row r="73" spans="1:4">
      <c r="B73" s="9"/>
      <c r="D73" s="9"/>
    </row>
    <row r="74" spans="1:4">
      <c r="B74" s="9"/>
      <c r="D74" s="9"/>
    </row>
    <row r="75" spans="1:4">
      <c r="B75" s="9"/>
    </row>
    <row r="76" spans="1:4">
      <c r="B76" s="9"/>
    </row>
    <row r="77" spans="1:4">
      <c r="B77" s="9"/>
    </row>
    <row r="78" spans="1:4">
      <c r="B78" s="9"/>
    </row>
    <row r="79" spans="1:4">
      <c r="B79" s="9"/>
    </row>
    <row r="82" spans="1:2">
      <c r="A82" s="21" t="s">
        <v>601</v>
      </c>
      <c r="B82" s="21" t="s">
        <v>607</v>
      </c>
    </row>
    <row r="83" spans="1:2">
      <c r="A83" t="s">
        <v>602</v>
      </c>
      <c r="B83">
        <v>8</v>
      </c>
    </row>
    <row r="84" spans="1:2">
      <c r="A84" t="s">
        <v>603</v>
      </c>
      <c r="B84">
        <v>2</v>
      </c>
    </row>
    <row r="85" spans="1:2">
      <c r="A85" t="s">
        <v>604</v>
      </c>
      <c r="B85">
        <v>1</v>
      </c>
    </row>
    <row r="86" spans="1:2">
      <c r="A86" t="s">
        <v>605</v>
      </c>
      <c r="B86">
        <v>1</v>
      </c>
    </row>
    <row r="87" spans="1:2">
      <c r="A87" t="s">
        <v>606</v>
      </c>
      <c r="B87">
        <v>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B4C5-B37E-4449-AA76-14281B279DED}">
  <dimension ref="A1:R79"/>
  <sheetViews>
    <sheetView workbookViewId="0">
      <selection activeCell="B25" sqref="B25"/>
    </sheetView>
  </sheetViews>
  <sheetFormatPr baseColWidth="10" defaultRowHeight="16"/>
  <cols>
    <col min="2" max="2" width="12.1640625" bestFit="1" customWidth="1"/>
    <col min="6" max="6" width="12.1640625" bestFit="1" customWidth="1"/>
    <col min="10" max="10" width="12.1640625" bestFit="1" customWidth="1"/>
    <col min="14" max="14" width="12.1640625" bestFit="1" customWidth="1"/>
  </cols>
  <sheetData>
    <row r="1" spans="1:16">
      <c r="A1" s="21" t="s">
        <v>447</v>
      </c>
    </row>
    <row r="3" spans="1:16">
      <c r="A3" t="s">
        <v>448</v>
      </c>
      <c r="B3" t="s">
        <v>449</v>
      </c>
      <c r="C3" t="s">
        <v>450</v>
      </c>
      <c r="E3" t="s">
        <v>448</v>
      </c>
      <c r="F3" t="s">
        <v>454</v>
      </c>
      <c r="G3" t="s">
        <v>455</v>
      </c>
      <c r="H3" s="20"/>
      <c r="I3" t="s">
        <v>458</v>
      </c>
      <c r="J3" t="s">
        <v>459</v>
      </c>
      <c r="K3" t="s">
        <v>460</v>
      </c>
      <c r="L3" s="20"/>
      <c r="M3" t="s">
        <v>458</v>
      </c>
      <c r="N3" t="s">
        <v>459</v>
      </c>
      <c r="O3" t="s">
        <v>460</v>
      </c>
      <c r="P3" s="20"/>
    </row>
    <row r="4" spans="1:16" ht="17">
      <c r="A4" s="20" t="s">
        <v>395</v>
      </c>
      <c r="B4" s="20">
        <v>2</v>
      </c>
      <c r="C4">
        <v>12</v>
      </c>
      <c r="E4" t="s">
        <v>395</v>
      </c>
      <c r="F4">
        <v>1</v>
      </c>
      <c r="G4">
        <v>9.86</v>
      </c>
      <c r="H4" s="20"/>
      <c r="I4" t="s">
        <v>443</v>
      </c>
      <c r="J4">
        <v>38</v>
      </c>
      <c r="K4">
        <v>18.5</v>
      </c>
      <c r="L4" s="20"/>
      <c r="M4" t="s">
        <v>409</v>
      </c>
      <c r="N4">
        <v>43</v>
      </c>
      <c r="O4">
        <v>18</v>
      </c>
      <c r="P4" s="20"/>
    </row>
    <row r="5" spans="1:16" ht="17">
      <c r="A5" s="20" t="s">
        <v>396</v>
      </c>
      <c r="B5">
        <v>7</v>
      </c>
      <c r="C5">
        <v>12</v>
      </c>
      <c r="E5" t="s">
        <v>396</v>
      </c>
      <c r="F5">
        <v>4</v>
      </c>
      <c r="G5">
        <v>9.86</v>
      </c>
      <c r="H5" s="20"/>
      <c r="I5" t="s">
        <v>461</v>
      </c>
      <c r="J5">
        <v>31</v>
      </c>
      <c r="K5">
        <v>18.5</v>
      </c>
      <c r="L5" s="20"/>
      <c r="M5" t="s">
        <v>468</v>
      </c>
      <c r="N5">
        <v>5</v>
      </c>
      <c r="O5">
        <v>18</v>
      </c>
      <c r="P5" s="20"/>
    </row>
    <row r="6" spans="1:16" ht="17">
      <c r="A6" s="20" t="s">
        <v>451</v>
      </c>
      <c r="B6">
        <v>33</v>
      </c>
      <c r="C6">
        <v>12</v>
      </c>
      <c r="E6" t="s">
        <v>451</v>
      </c>
      <c r="F6">
        <v>13</v>
      </c>
      <c r="G6">
        <v>9.86</v>
      </c>
      <c r="H6" s="20"/>
      <c r="I6" t="s">
        <v>401</v>
      </c>
      <c r="J6">
        <v>2</v>
      </c>
      <c r="K6">
        <v>18.5</v>
      </c>
      <c r="L6" s="20"/>
      <c r="M6" t="s">
        <v>403</v>
      </c>
      <c r="N6">
        <v>11</v>
      </c>
      <c r="O6">
        <v>18</v>
      </c>
      <c r="P6" s="20"/>
    </row>
    <row r="7" spans="1:16" ht="17">
      <c r="A7" s="20" t="s">
        <v>213</v>
      </c>
      <c r="B7">
        <v>18</v>
      </c>
      <c r="C7">
        <v>12</v>
      </c>
      <c r="E7" t="s">
        <v>213</v>
      </c>
      <c r="F7">
        <v>11</v>
      </c>
      <c r="G7">
        <v>9.86</v>
      </c>
      <c r="H7" s="20"/>
      <c r="I7" t="s">
        <v>412</v>
      </c>
      <c r="J7">
        <v>3</v>
      </c>
      <c r="K7">
        <v>18.5</v>
      </c>
      <c r="L7" s="20"/>
      <c r="M7" t="s">
        <v>402</v>
      </c>
      <c r="N7">
        <v>13</v>
      </c>
      <c r="O7">
        <v>18</v>
      </c>
      <c r="P7" s="20"/>
    </row>
    <row r="8" spans="1:16" ht="17">
      <c r="A8" s="20" t="s">
        <v>399</v>
      </c>
      <c r="B8">
        <v>2</v>
      </c>
      <c r="C8">
        <v>12</v>
      </c>
      <c r="E8" t="s">
        <v>399</v>
      </c>
      <c r="F8">
        <v>7</v>
      </c>
      <c r="G8">
        <v>9.86</v>
      </c>
      <c r="H8" s="20"/>
      <c r="L8" s="20"/>
      <c r="M8" t="s">
        <v>410</v>
      </c>
      <c r="N8">
        <v>72</v>
      </c>
      <c r="P8" s="20"/>
    </row>
    <row r="9" spans="1:16" ht="34">
      <c r="A9" s="20" t="s">
        <v>215</v>
      </c>
      <c r="B9">
        <v>10</v>
      </c>
      <c r="C9">
        <v>12</v>
      </c>
      <c r="E9" t="s">
        <v>456</v>
      </c>
      <c r="F9">
        <v>31</v>
      </c>
      <c r="G9">
        <v>9.86</v>
      </c>
      <c r="H9" s="24"/>
      <c r="I9" t="s">
        <v>410</v>
      </c>
      <c r="J9">
        <v>74</v>
      </c>
      <c r="L9" s="20"/>
      <c r="M9" t="s">
        <v>462</v>
      </c>
      <c r="N9">
        <f>72/4</f>
        <v>18</v>
      </c>
      <c r="P9" s="20"/>
    </row>
    <row r="10" spans="1:16">
      <c r="A10" s="20"/>
      <c r="E10" t="s">
        <v>457</v>
      </c>
      <c r="F10">
        <v>2</v>
      </c>
      <c r="G10">
        <v>9.86</v>
      </c>
      <c r="H10" s="20"/>
      <c r="I10" t="s">
        <v>462</v>
      </c>
      <c r="J10">
        <f>74/4</f>
        <v>18.5</v>
      </c>
      <c r="L10" s="20"/>
      <c r="M10" t="s">
        <v>452</v>
      </c>
      <c r="N10">
        <f>_xlfn.CHISQ.TEST(N4:N7,O4:O7)</f>
        <v>1.9097763250098041E-10</v>
      </c>
      <c r="P10" s="20"/>
    </row>
    <row r="11" spans="1:16" ht="17">
      <c r="A11" s="20" t="s">
        <v>450</v>
      </c>
      <c r="B11">
        <f>B12/6</f>
        <v>12</v>
      </c>
      <c r="H11" s="24"/>
      <c r="I11" s="21" t="s">
        <v>452</v>
      </c>
      <c r="J11">
        <f>_xlfn.CHISQ.TEST(J4:J7,K4:K7)</f>
        <v>2.9742166950658078E-12</v>
      </c>
      <c r="L11" s="20"/>
      <c r="P11" s="20"/>
    </row>
    <row r="12" spans="1:16" ht="17">
      <c r="A12" s="20" t="s">
        <v>410</v>
      </c>
      <c r="B12">
        <v>72</v>
      </c>
      <c r="E12" t="s">
        <v>410</v>
      </c>
      <c r="F12">
        <v>69</v>
      </c>
      <c r="H12" s="20"/>
      <c r="L12" s="20"/>
      <c r="P12" s="20"/>
    </row>
    <row r="13" spans="1:16" ht="17">
      <c r="A13" s="22" t="s">
        <v>452</v>
      </c>
      <c r="B13">
        <f>_xlfn.CHISQ.TEST(B4:B9,C4:C9)</f>
        <v>2.1169440799844047E-11</v>
      </c>
      <c r="E13" t="s">
        <v>450</v>
      </c>
      <c r="F13">
        <f>F12/7</f>
        <v>9.8571428571428577</v>
      </c>
      <c r="H13" s="24"/>
      <c r="L13" s="20"/>
      <c r="P13" s="20"/>
    </row>
    <row r="14" spans="1:16">
      <c r="A14" s="20"/>
      <c r="E14" s="21" t="s">
        <v>452</v>
      </c>
      <c r="F14">
        <f>_xlfn.CHISQ.TEST(F4:F10,G4:G10)</f>
        <v>4.32277001798914E-12</v>
      </c>
      <c r="H14" s="20"/>
      <c r="L14" s="20"/>
      <c r="P14" s="20"/>
    </row>
    <row r="15" spans="1:16">
      <c r="A15" s="20"/>
      <c r="H15" s="20"/>
      <c r="L15" s="20"/>
      <c r="P15" s="20"/>
    </row>
    <row r="16" spans="1:16">
      <c r="A16" s="20"/>
      <c r="H16" s="20"/>
      <c r="L16" s="20"/>
      <c r="P16" s="20"/>
    </row>
    <row r="17" spans="1:16">
      <c r="A17" t="s">
        <v>458</v>
      </c>
      <c r="B17" t="s">
        <v>459</v>
      </c>
      <c r="C17" t="s">
        <v>460</v>
      </c>
      <c r="D17" s="20"/>
      <c r="E17" t="s">
        <v>458</v>
      </c>
      <c r="F17" t="s">
        <v>459</v>
      </c>
      <c r="G17" t="s">
        <v>460</v>
      </c>
      <c r="H17" s="20"/>
      <c r="I17" t="s">
        <v>458</v>
      </c>
      <c r="J17" t="s">
        <v>459</v>
      </c>
      <c r="K17" t="s">
        <v>460</v>
      </c>
      <c r="L17" s="20"/>
      <c r="M17" t="s">
        <v>458</v>
      </c>
      <c r="N17" t="s">
        <v>459</v>
      </c>
      <c r="O17" t="s">
        <v>469</v>
      </c>
      <c r="P17" s="20"/>
    </row>
    <row r="18" spans="1:16">
      <c r="A18" t="s">
        <v>409</v>
      </c>
      <c r="B18">
        <v>42</v>
      </c>
      <c r="C18">
        <v>16.2</v>
      </c>
      <c r="D18" s="20"/>
      <c r="E18" t="s">
        <v>405</v>
      </c>
      <c r="F18">
        <v>37</v>
      </c>
      <c r="G18">
        <v>13.5</v>
      </c>
      <c r="H18" s="20"/>
      <c r="I18" t="s">
        <v>226</v>
      </c>
      <c r="J18">
        <v>26</v>
      </c>
      <c r="K18">
        <v>24.3</v>
      </c>
      <c r="L18" s="20"/>
      <c r="M18" t="s">
        <v>470</v>
      </c>
      <c r="N18">
        <v>16</v>
      </c>
      <c r="O18">
        <v>19</v>
      </c>
      <c r="P18" s="20"/>
    </row>
    <row r="19" spans="1:16">
      <c r="A19" t="s">
        <v>402</v>
      </c>
      <c r="B19">
        <v>20</v>
      </c>
      <c r="C19">
        <v>16.2</v>
      </c>
      <c r="D19" s="20"/>
      <c r="E19" t="s">
        <v>222</v>
      </c>
      <c r="F19">
        <v>5</v>
      </c>
      <c r="G19">
        <v>13.5</v>
      </c>
      <c r="H19" s="20"/>
      <c r="I19" t="s">
        <v>44</v>
      </c>
      <c r="J19">
        <v>42</v>
      </c>
      <c r="K19">
        <v>24.3</v>
      </c>
      <c r="L19" s="20"/>
      <c r="M19" t="s">
        <v>415</v>
      </c>
      <c r="N19">
        <v>25</v>
      </c>
      <c r="O19">
        <v>19</v>
      </c>
      <c r="P19" s="20"/>
    </row>
    <row r="20" spans="1:16">
      <c r="A20" t="s">
        <v>464</v>
      </c>
      <c r="B20">
        <v>3</v>
      </c>
      <c r="C20">
        <v>16.2</v>
      </c>
      <c r="D20" s="20"/>
      <c r="E20" t="s">
        <v>406</v>
      </c>
      <c r="F20">
        <v>8</v>
      </c>
      <c r="G20">
        <v>13.5</v>
      </c>
      <c r="H20" s="20"/>
      <c r="I20" t="s">
        <v>467</v>
      </c>
      <c r="J20">
        <v>5</v>
      </c>
      <c r="K20">
        <v>24.3</v>
      </c>
      <c r="L20" s="20"/>
      <c r="M20" t="s">
        <v>416</v>
      </c>
      <c r="N20">
        <v>16</v>
      </c>
      <c r="O20">
        <v>19</v>
      </c>
      <c r="P20" s="20"/>
    </row>
    <row r="21" spans="1:16">
      <c r="A21" t="s">
        <v>222</v>
      </c>
      <c r="B21">
        <v>2</v>
      </c>
      <c r="C21">
        <v>16.2</v>
      </c>
      <c r="D21" s="20"/>
      <c r="E21" t="s">
        <v>465</v>
      </c>
      <c r="F21">
        <v>4</v>
      </c>
      <c r="G21">
        <v>13.5</v>
      </c>
      <c r="H21" s="20"/>
      <c r="I21" t="s">
        <v>410</v>
      </c>
      <c r="J21">
        <v>73</v>
      </c>
      <c r="L21" s="20"/>
      <c r="M21" t="s">
        <v>410</v>
      </c>
      <c r="N21">
        <v>57</v>
      </c>
      <c r="P21" s="20"/>
    </row>
    <row r="22" spans="1:16">
      <c r="A22" t="s">
        <v>403</v>
      </c>
      <c r="B22">
        <v>7</v>
      </c>
      <c r="C22">
        <v>16.2</v>
      </c>
      <c r="D22" s="20"/>
      <c r="E22" t="s">
        <v>410</v>
      </c>
      <c r="F22">
        <v>54</v>
      </c>
      <c r="H22" s="20"/>
      <c r="I22" t="s">
        <v>462</v>
      </c>
      <c r="J22">
        <f>J21/3</f>
        <v>24.333333333333332</v>
      </c>
      <c r="L22" s="20"/>
      <c r="M22" t="s">
        <v>471</v>
      </c>
      <c r="N22">
        <f>57/3</f>
        <v>19</v>
      </c>
      <c r="P22" s="20"/>
    </row>
    <row r="23" spans="1:16">
      <c r="A23" t="s">
        <v>410</v>
      </c>
      <c r="B23">
        <v>81</v>
      </c>
      <c r="D23" s="20"/>
      <c r="E23" t="s">
        <v>462</v>
      </c>
      <c r="F23">
        <f>54/4</f>
        <v>13.5</v>
      </c>
      <c r="H23" s="20"/>
      <c r="I23" t="s">
        <v>466</v>
      </c>
      <c r="J23">
        <f>_xlfn.CHISQ.TEST(J18:J20,K18:K20)</f>
        <v>7.0141605536080139E-7</v>
      </c>
      <c r="L23" s="20"/>
      <c r="M23" t="s">
        <v>466</v>
      </c>
      <c r="N23">
        <f>_xlfn.CHISQ.TEST(N18:N20,O18:O20)</f>
        <v>0.24145971495638432</v>
      </c>
      <c r="P23" s="20"/>
    </row>
    <row r="24" spans="1:16">
      <c r="A24" t="s">
        <v>462</v>
      </c>
      <c r="B24">
        <f>B23/5</f>
        <v>16.2</v>
      </c>
      <c r="D24" s="20"/>
      <c r="E24" s="21" t="s">
        <v>466</v>
      </c>
      <c r="F24">
        <f>_xlfn.CHISQ.TEST(F18:F21,G18:G21)</f>
        <v>6.2691236095348935E-12</v>
      </c>
      <c r="H24" s="20"/>
      <c r="L24" s="20"/>
      <c r="P24" s="20"/>
    </row>
    <row r="25" spans="1:16">
      <c r="A25" s="21" t="s">
        <v>452</v>
      </c>
      <c r="B25">
        <f>_xlfn.CHISQ.TEST(B18:B22,C18:C22)</f>
        <v>1.8619959877914029E-14</v>
      </c>
      <c r="D25" s="20"/>
      <c r="H25" s="20"/>
      <c r="L25" s="20"/>
      <c r="P25" s="20"/>
    </row>
    <row r="26" spans="1:16">
      <c r="D26" s="20"/>
      <c r="H26" s="20"/>
      <c r="L26" s="20"/>
      <c r="P26" s="20"/>
    </row>
    <row r="27" spans="1:16">
      <c r="D27" s="20"/>
      <c r="H27" s="20"/>
      <c r="L27" s="20"/>
      <c r="P27" s="20"/>
    </row>
    <row r="28" spans="1:16">
      <c r="A28" t="s">
        <v>458</v>
      </c>
      <c r="B28" t="s">
        <v>459</v>
      </c>
      <c r="C28" t="s">
        <v>460</v>
      </c>
      <c r="D28" s="20"/>
      <c r="E28" t="s">
        <v>458</v>
      </c>
      <c r="F28" t="s">
        <v>459</v>
      </c>
      <c r="G28" t="s">
        <v>460</v>
      </c>
      <c r="H28" s="20"/>
      <c r="I28" t="s">
        <v>458</v>
      </c>
      <c r="J28" t="s">
        <v>459</v>
      </c>
      <c r="K28" t="s">
        <v>460</v>
      </c>
      <c r="L28" s="20"/>
      <c r="M28" t="s">
        <v>458</v>
      </c>
      <c r="N28" t="s">
        <v>459</v>
      </c>
      <c r="O28" t="s">
        <v>460</v>
      </c>
      <c r="P28" s="20"/>
    </row>
    <row r="29" spans="1:16">
      <c r="A29" t="s">
        <v>417</v>
      </c>
      <c r="B29">
        <v>1</v>
      </c>
      <c r="C29">
        <v>7.83</v>
      </c>
      <c r="D29" s="20"/>
      <c r="E29" t="s">
        <v>53</v>
      </c>
      <c r="F29">
        <v>19</v>
      </c>
      <c r="G29">
        <v>14.8</v>
      </c>
      <c r="H29" s="20"/>
      <c r="I29" t="s">
        <v>423</v>
      </c>
      <c r="J29">
        <v>13</v>
      </c>
      <c r="K29">
        <v>14.8</v>
      </c>
      <c r="L29" s="20"/>
      <c r="M29" t="s">
        <v>480</v>
      </c>
      <c r="N29">
        <v>42</v>
      </c>
      <c r="O29">
        <v>24</v>
      </c>
      <c r="P29" s="20"/>
    </row>
    <row r="30" spans="1:16">
      <c r="A30" t="s">
        <v>472</v>
      </c>
      <c r="B30">
        <v>18</v>
      </c>
      <c r="C30">
        <v>7.83</v>
      </c>
      <c r="D30" s="20"/>
      <c r="E30" t="s">
        <v>424</v>
      </c>
      <c r="F30">
        <v>19</v>
      </c>
      <c r="G30">
        <v>14.8</v>
      </c>
      <c r="H30" s="20"/>
      <c r="I30" t="s">
        <v>424</v>
      </c>
      <c r="J30">
        <v>17</v>
      </c>
      <c r="K30">
        <v>14.8</v>
      </c>
      <c r="L30" s="20"/>
      <c r="M30" t="s">
        <v>481</v>
      </c>
      <c r="N30">
        <v>26</v>
      </c>
      <c r="O30">
        <v>24</v>
      </c>
      <c r="P30" s="20"/>
    </row>
    <row r="31" spans="1:16">
      <c r="A31" t="s">
        <v>473</v>
      </c>
      <c r="B31">
        <v>6</v>
      </c>
      <c r="C31">
        <v>7.83</v>
      </c>
      <c r="D31" s="20"/>
      <c r="E31" t="s">
        <v>425</v>
      </c>
      <c r="F31">
        <v>19</v>
      </c>
      <c r="G31">
        <v>14.8</v>
      </c>
      <c r="H31" s="20"/>
      <c r="I31" t="s">
        <v>425</v>
      </c>
      <c r="J31">
        <v>15</v>
      </c>
      <c r="K31">
        <v>14.8</v>
      </c>
      <c r="L31" s="20"/>
      <c r="M31" t="s">
        <v>482</v>
      </c>
      <c r="N31">
        <v>4</v>
      </c>
      <c r="O31">
        <v>24</v>
      </c>
      <c r="P31" s="20"/>
    </row>
    <row r="32" spans="1:16">
      <c r="A32" t="s">
        <v>474</v>
      </c>
      <c r="B32">
        <v>16</v>
      </c>
      <c r="C32">
        <v>7.83</v>
      </c>
      <c r="D32" s="20"/>
      <c r="E32" t="s">
        <v>426</v>
      </c>
      <c r="F32">
        <v>12</v>
      </c>
      <c r="G32">
        <v>14.8</v>
      </c>
      <c r="H32" s="20"/>
      <c r="I32" t="s">
        <v>228</v>
      </c>
      <c r="J32">
        <v>12</v>
      </c>
      <c r="K32">
        <v>14.8</v>
      </c>
      <c r="L32" s="20"/>
      <c r="M32" t="s">
        <v>410</v>
      </c>
      <c r="N32">
        <v>72</v>
      </c>
      <c r="P32" s="20"/>
    </row>
    <row r="33" spans="1:16">
      <c r="A33" t="s">
        <v>421</v>
      </c>
      <c r="B33">
        <v>2</v>
      </c>
      <c r="C33">
        <v>7.83</v>
      </c>
      <c r="D33" s="20"/>
      <c r="E33" t="s">
        <v>228</v>
      </c>
      <c r="F33">
        <v>5</v>
      </c>
      <c r="G33">
        <v>14.8</v>
      </c>
      <c r="H33" s="20"/>
      <c r="I33" t="s">
        <v>426</v>
      </c>
      <c r="J33">
        <v>17</v>
      </c>
      <c r="K33">
        <v>14.8</v>
      </c>
      <c r="L33" s="20"/>
      <c r="M33" t="s">
        <v>462</v>
      </c>
      <c r="N33">
        <f>72/3</f>
        <v>24</v>
      </c>
      <c r="P33" s="20"/>
    </row>
    <row r="34" spans="1:16">
      <c r="A34" t="s">
        <v>475</v>
      </c>
      <c r="B34">
        <v>4</v>
      </c>
      <c r="C34">
        <v>7.83</v>
      </c>
      <c r="D34" s="20"/>
      <c r="E34" t="s">
        <v>410</v>
      </c>
      <c r="F34">
        <v>74</v>
      </c>
      <c r="H34" s="20"/>
      <c r="I34" t="s">
        <v>410</v>
      </c>
      <c r="J34">
        <v>74</v>
      </c>
      <c r="L34" s="20"/>
      <c r="M34" t="s">
        <v>476</v>
      </c>
      <c r="N34">
        <f>_xlfn.CHISQ.TEST(N29:N31,O29:O31)</f>
        <v>2.5894072390642662E-7</v>
      </c>
      <c r="P34" s="20"/>
    </row>
    <row r="35" spans="1:16">
      <c r="A35" t="s">
        <v>410</v>
      </c>
      <c r="B35">
        <v>47</v>
      </c>
      <c r="D35" s="20"/>
      <c r="E35" t="s">
        <v>462</v>
      </c>
      <c r="F35">
        <f>F34/5</f>
        <v>14.8</v>
      </c>
      <c r="H35" s="20"/>
      <c r="I35" t="s">
        <v>462</v>
      </c>
      <c r="J35">
        <f>J34/5</f>
        <v>14.8</v>
      </c>
      <c r="L35" s="20"/>
      <c r="P35" s="20"/>
    </row>
    <row r="36" spans="1:16">
      <c r="A36" t="s">
        <v>462</v>
      </c>
      <c r="B36">
        <f>47/6</f>
        <v>7.833333333333333</v>
      </c>
      <c r="D36" s="20"/>
      <c r="E36" t="s">
        <v>452</v>
      </c>
      <c r="F36">
        <f>_xlfn.CHISQ.TEST(F29:F33,G29:G33)</f>
        <v>3.1518621270231098E-2</v>
      </c>
      <c r="H36" s="20"/>
      <c r="I36" t="s">
        <v>479</v>
      </c>
      <c r="J36">
        <f>_xlfn.CHISQ.TEST(J29:J33,K29:K33)</f>
        <v>0.84325498875341887</v>
      </c>
      <c r="L36" s="20"/>
      <c r="P36" s="20"/>
    </row>
    <row r="37" spans="1:16">
      <c r="A37" t="s">
        <v>476</v>
      </c>
      <c r="B37">
        <f>_xlfn.CHISQ.TEST(B29:B34,C29:C34)</f>
        <v>2.0430850383245823E-6</v>
      </c>
      <c r="D37" s="20"/>
      <c r="H37" s="20"/>
      <c r="L37" s="20"/>
      <c r="P37" s="20"/>
    </row>
    <row r="38" spans="1:16">
      <c r="D38" s="20"/>
      <c r="H38" s="20"/>
      <c r="L38" s="20"/>
      <c r="P38" s="20"/>
    </row>
    <row r="39" spans="1:16">
      <c r="A39" t="s">
        <v>458</v>
      </c>
      <c r="B39" t="s">
        <v>459</v>
      </c>
      <c r="C39" t="s">
        <v>460</v>
      </c>
      <c r="D39" s="20"/>
      <c r="E39" t="s">
        <v>458</v>
      </c>
      <c r="F39" t="s">
        <v>459</v>
      </c>
      <c r="G39" t="s">
        <v>460</v>
      </c>
      <c r="H39" s="20"/>
      <c r="I39" t="s">
        <v>458</v>
      </c>
      <c r="J39" t="s">
        <v>459</v>
      </c>
      <c r="K39" t="s">
        <v>460</v>
      </c>
      <c r="L39" s="20"/>
      <c r="M39" t="s">
        <v>458</v>
      </c>
      <c r="N39" t="s">
        <v>459</v>
      </c>
      <c r="O39" t="s">
        <v>460</v>
      </c>
      <c r="P39" s="20"/>
    </row>
    <row r="40" spans="1:16">
      <c r="A40" t="s">
        <v>480</v>
      </c>
      <c r="B40">
        <v>48</v>
      </c>
      <c r="C40">
        <v>37.5</v>
      </c>
      <c r="D40" s="20"/>
      <c r="E40" t="s">
        <v>480</v>
      </c>
      <c r="F40">
        <v>5</v>
      </c>
      <c r="G40">
        <v>35</v>
      </c>
      <c r="H40" s="20"/>
      <c r="I40" t="s">
        <v>480</v>
      </c>
      <c r="J40">
        <v>35</v>
      </c>
      <c r="K40">
        <v>31</v>
      </c>
      <c r="L40" s="20"/>
      <c r="M40" t="s">
        <v>480</v>
      </c>
      <c r="N40">
        <v>16</v>
      </c>
      <c r="O40">
        <v>33</v>
      </c>
      <c r="P40" s="20"/>
    </row>
    <row r="41" spans="1:16">
      <c r="A41" t="s">
        <v>481</v>
      </c>
      <c r="B41">
        <v>27</v>
      </c>
      <c r="C41">
        <v>37.5</v>
      </c>
      <c r="D41" s="20"/>
      <c r="E41" t="s">
        <v>481</v>
      </c>
      <c r="F41">
        <v>65</v>
      </c>
      <c r="G41">
        <v>35</v>
      </c>
      <c r="H41" s="20"/>
      <c r="I41" t="s">
        <v>481</v>
      </c>
      <c r="J41">
        <v>27</v>
      </c>
      <c r="K41">
        <v>31</v>
      </c>
      <c r="L41" s="20"/>
      <c r="M41" t="s">
        <v>481</v>
      </c>
      <c r="N41">
        <v>50</v>
      </c>
      <c r="O41">
        <v>33</v>
      </c>
      <c r="P41" s="20"/>
    </row>
    <row r="42" spans="1:16">
      <c r="A42" t="s">
        <v>410</v>
      </c>
      <c r="B42">
        <v>75</v>
      </c>
      <c r="D42" s="20"/>
      <c r="E42" t="s">
        <v>483</v>
      </c>
      <c r="F42">
        <v>70</v>
      </c>
      <c r="H42" s="20"/>
      <c r="I42" t="s">
        <v>483</v>
      </c>
      <c r="J42">
        <v>62</v>
      </c>
      <c r="L42" s="20"/>
      <c r="M42" t="s">
        <v>483</v>
      </c>
      <c r="N42">
        <v>66</v>
      </c>
      <c r="P42" s="20"/>
    </row>
    <row r="43" spans="1:16">
      <c r="A43" t="s">
        <v>462</v>
      </c>
      <c r="B43">
        <f>75/2</f>
        <v>37.5</v>
      </c>
      <c r="D43" s="20"/>
      <c r="E43" t="s">
        <v>471</v>
      </c>
      <c r="F43">
        <f>70/2</f>
        <v>35</v>
      </c>
      <c r="H43" s="20"/>
      <c r="I43" t="s">
        <v>462</v>
      </c>
      <c r="J43">
        <f>62/2</f>
        <v>31</v>
      </c>
      <c r="L43" s="20"/>
      <c r="M43" t="s">
        <v>460</v>
      </c>
      <c r="N43">
        <v>33</v>
      </c>
      <c r="P43" s="20"/>
    </row>
    <row r="44" spans="1:16">
      <c r="A44" t="s">
        <v>476</v>
      </c>
      <c r="B44">
        <f>_xlfn.CHISQ.TEST(B40:B41,C40:C41)</f>
        <v>1.5313821713432013E-2</v>
      </c>
      <c r="D44" s="20"/>
      <c r="E44" t="s">
        <v>484</v>
      </c>
      <c r="F44">
        <f>_xlfn.CHISQ.TEST(F40:F41,G40:G41)</f>
        <v>7.425002682552978E-13</v>
      </c>
      <c r="H44" s="20"/>
      <c r="I44" t="s">
        <v>476</v>
      </c>
      <c r="J44">
        <f>_xlfn.CHISQ.TEST(J40:J41,K40:K41)</f>
        <v>0.30962890273063293</v>
      </c>
      <c r="L44" s="20"/>
      <c r="M44" t="s">
        <v>476</v>
      </c>
      <c r="N44">
        <f>_xlfn.CHISQ.TEST(N40:N41,O40:O41)</f>
        <v>2.8502717152389129E-5</v>
      </c>
      <c r="P44" s="20"/>
    </row>
    <row r="45" spans="1:16">
      <c r="D45" s="20"/>
      <c r="H45" s="20"/>
      <c r="L45" s="20"/>
      <c r="P45" s="20"/>
    </row>
    <row r="46" spans="1:16">
      <c r="A46" t="s">
        <v>458</v>
      </c>
      <c r="B46" t="s">
        <v>459</v>
      </c>
      <c r="C46" t="s">
        <v>460</v>
      </c>
      <c r="D46" s="20"/>
      <c r="E46" t="s">
        <v>458</v>
      </c>
      <c r="F46" t="s">
        <v>459</v>
      </c>
      <c r="G46" t="s">
        <v>460</v>
      </c>
      <c r="H46" s="20"/>
      <c r="I46" t="s">
        <v>458</v>
      </c>
      <c r="J46" t="s">
        <v>459</v>
      </c>
      <c r="K46" t="s">
        <v>460</v>
      </c>
      <c r="L46" s="20"/>
      <c r="M46" t="s">
        <v>458</v>
      </c>
      <c r="N46" t="s">
        <v>459</v>
      </c>
      <c r="O46" t="s">
        <v>460</v>
      </c>
      <c r="P46" s="20"/>
    </row>
    <row r="47" spans="1:16">
      <c r="A47" t="s">
        <v>480</v>
      </c>
      <c r="B47">
        <v>34</v>
      </c>
      <c r="C47">
        <v>30.5</v>
      </c>
      <c r="D47" s="20"/>
      <c r="E47" t="s">
        <v>480</v>
      </c>
      <c r="F47">
        <v>50</v>
      </c>
      <c r="G47">
        <v>35.5</v>
      </c>
      <c r="H47" s="20"/>
      <c r="I47" t="s">
        <v>480</v>
      </c>
      <c r="J47">
        <v>33</v>
      </c>
      <c r="K47">
        <v>35</v>
      </c>
      <c r="L47" s="20"/>
      <c r="M47" t="s">
        <v>423</v>
      </c>
      <c r="N47">
        <v>33</v>
      </c>
      <c r="O47">
        <v>18</v>
      </c>
      <c r="P47" s="20"/>
    </row>
    <row r="48" spans="1:16">
      <c r="A48" t="s">
        <v>481</v>
      </c>
      <c r="B48">
        <v>27</v>
      </c>
      <c r="C48">
        <v>30.5</v>
      </c>
      <c r="D48" s="20"/>
      <c r="E48" t="s">
        <v>481</v>
      </c>
      <c r="F48">
        <v>21</v>
      </c>
      <c r="G48">
        <v>35.5</v>
      </c>
      <c r="H48" s="20"/>
      <c r="I48" t="s">
        <v>481</v>
      </c>
      <c r="J48">
        <v>37</v>
      </c>
      <c r="K48">
        <v>35</v>
      </c>
      <c r="L48" s="20"/>
      <c r="M48" t="s">
        <v>424</v>
      </c>
      <c r="N48">
        <v>28</v>
      </c>
      <c r="O48">
        <v>18</v>
      </c>
      <c r="P48" s="20"/>
    </row>
    <row r="49" spans="1:18">
      <c r="A49" t="s">
        <v>483</v>
      </c>
      <c r="B49">
        <v>61</v>
      </c>
      <c r="D49" s="20"/>
      <c r="E49" t="s">
        <v>483</v>
      </c>
      <c r="F49">
        <v>71</v>
      </c>
      <c r="H49" s="20"/>
      <c r="I49" t="s">
        <v>483</v>
      </c>
      <c r="J49">
        <v>70</v>
      </c>
      <c r="L49" s="20"/>
      <c r="M49" t="s">
        <v>425</v>
      </c>
      <c r="N49">
        <v>9</v>
      </c>
      <c r="O49">
        <v>18</v>
      </c>
      <c r="P49" s="20"/>
    </row>
    <row r="50" spans="1:18">
      <c r="A50" t="s">
        <v>462</v>
      </c>
      <c r="B50">
        <f>61/2</f>
        <v>30.5</v>
      </c>
      <c r="D50" s="20"/>
      <c r="E50" t="s">
        <v>462</v>
      </c>
      <c r="F50">
        <f>71/2</f>
        <v>35.5</v>
      </c>
      <c r="H50" s="20"/>
      <c r="I50" t="s">
        <v>471</v>
      </c>
      <c r="J50">
        <f>_xlfn.CHISQ.TEST(J47:J48,K47:K48)</f>
        <v>0.63258512169604142</v>
      </c>
      <c r="L50" s="20"/>
      <c r="M50" t="s">
        <v>426</v>
      </c>
      <c r="N50">
        <v>2</v>
      </c>
      <c r="O50">
        <v>18</v>
      </c>
      <c r="P50" s="20"/>
    </row>
    <row r="51" spans="1:18">
      <c r="A51" t="s">
        <v>476</v>
      </c>
      <c r="B51">
        <f>_xlfn.CHISQ.TEST(B47:B48,C47:C48)</f>
        <v>0.37011489991724639</v>
      </c>
      <c r="D51" s="20"/>
      <c r="E51" t="s">
        <v>476</v>
      </c>
      <c r="F51">
        <f>_xlfn.CHISQ.TEST(F47:F48,G47:G48)</f>
        <v>5.7814188960315796E-4</v>
      </c>
      <c r="H51" s="20"/>
      <c r="I51" t="s">
        <v>476</v>
      </c>
      <c r="L51" s="20"/>
      <c r="M51" t="s">
        <v>410</v>
      </c>
      <c r="N51">
        <v>72</v>
      </c>
      <c r="P51" s="20"/>
    </row>
    <row r="52" spans="1:18">
      <c r="D52" s="20"/>
      <c r="H52" s="20"/>
      <c r="L52" s="20"/>
      <c r="M52" t="s">
        <v>485</v>
      </c>
      <c r="N52">
        <f>72/4</f>
        <v>18</v>
      </c>
      <c r="P52" s="20"/>
    </row>
    <row r="53" spans="1:18">
      <c r="D53" s="20"/>
      <c r="H53" s="20"/>
      <c r="L53" s="20"/>
      <c r="M53" t="s">
        <v>486</v>
      </c>
      <c r="N53">
        <f>_xlfn.CHISQ.TEST(N47:N50,O47:O50)</f>
        <v>5.1274406466293997E-8</v>
      </c>
      <c r="P53" s="20"/>
    </row>
    <row r="54" spans="1:18">
      <c r="D54" s="20"/>
      <c r="H54" s="20"/>
      <c r="L54" s="20"/>
      <c r="P54" s="20"/>
    </row>
    <row r="55" spans="1:18">
      <c r="D55" s="20"/>
      <c r="H55" s="20"/>
      <c r="L55" s="20"/>
      <c r="P55" s="20"/>
    </row>
    <row r="56" spans="1:18">
      <c r="D56" s="20"/>
      <c r="H56" s="20"/>
      <c r="L56" s="20"/>
      <c r="P56" s="20"/>
    </row>
    <row r="57" spans="1:18">
      <c r="A57" t="s">
        <v>448</v>
      </c>
      <c r="B57" t="s">
        <v>477</v>
      </c>
      <c r="C57" t="s">
        <v>462</v>
      </c>
      <c r="D57" s="20"/>
      <c r="F57" t="s">
        <v>448</v>
      </c>
      <c r="G57" t="s">
        <v>477</v>
      </c>
      <c r="H57" t="s">
        <v>462</v>
      </c>
      <c r="J57" s="20"/>
      <c r="K57" t="s">
        <v>448</v>
      </c>
      <c r="L57" t="s">
        <v>477</v>
      </c>
      <c r="M57" t="s">
        <v>462</v>
      </c>
      <c r="P57" t="s">
        <v>448</v>
      </c>
      <c r="Q57" t="s">
        <v>477</v>
      </c>
      <c r="R57" t="s">
        <v>462</v>
      </c>
    </row>
    <row r="58" spans="1:18">
      <c r="A58" t="s">
        <v>226</v>
      </c>
      <c r="B58">
        <v>23</v>
      </c>
      <c r="C58">
        <v>22.3</v>
      </c>
      <c r="D58" s="20"/>
      <c r="F58" t="s">
        <v>49</v>
      </c>
      <c r="G58">
        <v>20</v>
      </c>
      <c r="H58">
        <v>22</v>
      </c>
      <c r="K58" t="s">
        <v>435</v>
      </c>
      <c r="L58">
        <v>29</v>
      </c>
      <c r="M58">
        <f>84/9</f>
        <v>9.3333333333333339</v>
      </c>
      <c r="P58" t="s">
        <v>431</v>
      </c>
      <c r="Q58">
        <v>21</v>
      </c>
      <c r="R58">
        <f>78/5</f>
        <v>15.6</v>
      </c>
    </row>
    <row r="59" spans="1:18">
      <c r="A59" t="s">
        <v>44</v>
      </c>
      <c r="B59">
        <v>36</v>
      </c>
      <c r="C59">
        <v>22.3</v>
      </c>
      <c r="D59" s="20"/>
      <c r="F59" t="s">
        <v>44</v>
      </c>
      <c r="G59">
        <v>39</v>
      </c>
      <c r="H59">
        <v>22</v>
      </c>
      <c r="K59" t="s">
        <v>436</v>
      </c>
      <c r="L59">
        <v>15</v>
      </c>
      <c r="M59">
        <f t="shared" ref="M59:M66" si="0">84/9</f>
        <v>9.3333333333333339</v>
      </c>
      <c r="P59" t="s">
        <v>432</v>
      </c>
      <c r="Q59">
        <v>43</v>
      </c>
      <c r="R59">
        <f t="shared" ref="R59:R62" si="1">78/5</f>
        <v>15.6</v>
      </c>
    </row>
    <row r="60" spans="1:18">
      <c r="A60" t="s">
        <v>478</v>
      </c>
      <c r="B60">
        <v>8</v>
      </c>
      <c r="C60">
        <v>22.3</v>
      </c>
      <c r="D60" s="20"/>
      <c r="F60" t="s">
        <v>413</v>
      </c>
      <c r="G60">
        <v>7</v>
      </c>
      <c r="H60">
        <v>22</v>
      </c>
      <c r="K60" t="s">
        <v>304</v>
      </c>
      <c r="L60">
        <v>12</v>
      </c>
      <c r="M60">
        <f t="shared" si="0"/>
        <v>9.3333333333333339</v>
      </c>
      <c r="P60" t="s">
        <v>433</v>
      </c>
      <c r="Q60">
        <v>1</v>
      </c>
      <c r="R60">
        <f t="shared" si="1"/>
        <v>15.6</v>
      </c>
    </row>
    <row r="61" spans="1:18">
      <c r="A61" t="s">
        <v>410</v>
      </c>
      <c r="B61">
        <v>67</v>
      </c>
      <c r="D61" s="20"/>
      <c r="F61" t="s">
        <v>410</v>
      </c>
      <c r="G61">
        <v>66</v>
      </c>
      <c r="K61" t="s">
        <v>437</v>
      </c>
      <c r="L61">
        <v>10</v>
      </c>
      <c r="M61">
        <f t="shared" si="0"/>
        <v>9.3333333333333339</v>
      </c>
      <c r="P61" t="s">
        <v>434</v>
      </c>
      <c r="Q61">
        <v>9</v>
      </c>
      <c r="R61">
        <f t="shared" si="1"/>
        <v>15.6</v>
      </c>
    </row>
    <row r="62" spans="1:18">
      <c r="A62" t="s">
        <v>462</v>
      </c>
      <c r="B62">
        <f>B61/3</f>
        <v>22.333333333333332</v>
      </c>
      <c r="D62" s="20"/>
      <c r="F62" t="s">
        <v>462</v>
      </c>
      <c r="G62">
        <f>G61/3</f>
        <v>22</v>
      </c>
      <c r="K62" t="s">
        <v>438</v>
      </c>
      <c r="L62">
        <v>6</v>
      </c>
      <c r="M62">
        <f t="shared" si="0"/>
        <v>9.3333333333333339</v>
      </c>
      <c r="P62" t="s">
        <v>413</v>
      </c>
      <c r="Q62">
        <v>4</v>
      </c>
      <c r="R62">
        <f t="shared" si="1"/>
        <v>15.6</v>
      </c>
    </row>
    <row r="63" spans="1:18">
      <c r="A63" t="s">
        <v>476</v>
      </c>
      <c r="B63">
        <f>_xlfn.CHISQ.TEST(B58:B60,C58:C60)</f>
        <v>1.5009230451605468E-4</v>
      </c>
      <c r="D63" s="20"/>
      <c r="F63" t="s">
        <v>476</v>
      </c>
      <c r="G63">
        <f>_xlfn.CHISQ.TEST(G58:G60,H58:H60)</f>
        <v>7.7120441739130813E-6</v>
      </c>
      <c r="K63" t="s">
        <v>439</v>
      </c>
      <c r="L63">
        <v>4</v>
      </c>
      <c r="M63">
        <f t="shared" si="0"/>
        <v>9.3333333333333339</v>
      </c>
      <c r="P63" t="s">
        <v>410</v>
      </c>
      <c r="Q63">
        <v>78</v>
      </c>
    </row>
    <row r="64" spans="1:18">
      <c r="A64" t="s">
        <v>487</v>
      </c>
      <c r="D64" s="20"/>
      <c r="K64" t="s">
        <v>440</v>
      </c>
      <c r="L64">
        <v>3</v>
      </c>
      <c r="M64">
        <f t="shared" si="0"/>
        <v>9.3333333333333339</v>
      </c>
      <c r="P64" t="s">
        <v>462</v>
      </c>
      <c r="Q64">
        <f>78/5</f>
        <v>15.6</v>
      </c>
    </row>
    <row r="65" spans="1:18">
      <c r="D65" s="20"/>
      <c r="K65" t="s">
        <v>441</v>
      </c>
      <c r="L65">
        <v>3</v>
      </c>
      <c r="M65">
        <f t="shared" si="0"/>
        <v>9.3333333333333339</v>
      </c>
      <c r="P65" t="s">
        <v>476</v>
      </c>
      <c r="Q65">
        <f>_xlfn.CHISQ.TEST(Q58:Q62,R58:R62)</f>
        <v>1.9193212349509281E-15</v>
      </c>
    </row>
    <row r="66" spans="1:18">
      <c r="D66" s="20"/>
      <c r="K66" t="s">
        <v>442</v>
      </c>
      <c r="L66">
        <v>2</v>
      </c>
      <c r="M66">
        <f t="shared" si="0"/>
        <v>9.3333333333333339</v>
      </c>
    </row>
    <row r="67" spans="1:18">
      <c r="D67" s="20"/>
      <c r="K67" t="s">
        <v>410</v>
      </c>
      <c r="L67">
        <v>84</v>
      </c>
    </row>
    <row r="68" spans="1:18">
      <c r="D68" s="20"/>
      <c r="K68" t="s">
        <v>462</v>
      </c>
      <c r="L68">
        <f>84/9</f>
        <v>9.3333333333333339</v>
      </c>
    </row>
    <row r="69" spans="1:18">
      <c r="D69" s="20"/>
      <c r="K69" t="s">
        <v>476</v>
      </c>
      <c r="L69">
        <f>_xlfn.CHISQ.TEST(L58:L66,M58:M66)</f>
        <v>6.6797680565231056E-11</v>
      </c>
    </row>
    <row r="70" spans="1:18">
      <c r="D70" s="20"/>
    </row>
    <row r="71" spans="1:18">
      <c r="A71" s="30"/>
      <c r="B71" s="30"/>
      <c r="C71" s="30"/>
      <c r="D71" s="31"/>
      <c r="E71" s="30"/>
      <c r="F71" s="30"/>
      <c r="G71" s="30"/>
      <c r="H71" s="30"/>
      <c r="I71" s="30"/>
      <c r="J71" s="30"/>
      <c r="K71" s="30"/>
      <c r="L71" s="30"/>
      <c r="M71" s="30"/>
      <c r="N71" s="30"/>
      <c r="O71" s="30"/>
      <c r="P71" s="30"/>
      <c r="Q71" s="30"/>
      <c r="R71" s="30"/>
    </row>
    <row r="72" spans="1:18">
      <c r="A72" t="s">
        <v>448</v>
      </c>
      <c r="B72" t="s">
        <v>477</v>
      </c>
      <c r="C72" t="s">
        <v>462</v>
      </c>
      <c r="D72" s="20"/>
      <c r="F72" t="s">
        <v>448</v>
      </c>
      <c r="G72" t="s">
        <v>477</v>
      </c>
      <c r="H72" t="s">
        <v>462</v>
      </c>
      <c r="K72" t="s">
        <v>448</v>
      </c>
      <c r="L72" t="s">
        <v>477</v>
      </c>
      <c r="M72" t="s">
        <v>462</v>
      </c>
      <c r="P72" t="s">
        <v>448</v>
      </c>
      <c r="Q72" t="s">
        <v>477</v>
      </c>
      <c r="R72" t="s">
        <v>462</v>
      </c>
    </row>
    <row r="73" spans="1:18">
      <c r="A73" t="s">
        <v>226</v>
      </c>
      <c r="B73">
        <v>65</v>
      </c>
      <c r="C73">
        <f>71/2</f>
        <v>35.5</v>
      </c>
      <c r="D73" s="20"/>
      <c r="F73" t="s">
        <v>423</v>
      </c>
      <c r="G73">
        <v>32</v>
      </c>
      <c r="H73">
        <f>72/4</f>
        <v>18</v>
      </c>
      <c r="K73" t="s">
        <v>423</v>
      </c>
      <c r="L73">
        <v>27</v>
      </c>
      <c r="M73">
        <f>72/4</f>
        <v>18</v>
      </c>
      <c r="P73" t="s">
        <v>423</v>
      </c>
      <c r="Q73">
        <v>45</v>
      </c>
      <c r="R73">
        <v>18</v>
      </c>
    </row>
    <row r="74" spans="1:18">
      <c r="A74" t="s">
        <v>44</v>
      </c>
      <c r="B74">
        <v>6</v>
      </c>
      <c r="C74">
        <f>71/2</f>
        <v>35.5</v>
      </c>
      <c r="D74" s="20"/>
      <c r="F74" t="s">
        <v>424</v>
      </c>
      <c r="G74">
        <v>30</v>
      </c>
      <c r="H74">
        <f>72/4</f>
        <v>18</v>
      </c>
      <c r="K74" t="s">
        <v>424</v>
      </c>
      <c r="L74">
        <v>32</v>
      </c>
      <c r="M74">
        <f t="shared" ref="M74:M76" si="2">72/4</f>
        <v>18</v>
      </c>
      <c r="P74" t="s">
        <v>424</v>
      </c>
      <c r="Q74">
        <v>20</v>
      </c>
      <c r="R74">
        <v>18</v>
      </c>
    </row>
    <row r="75" spans="1:18">
      <c r="A75" t="s">
        <v>410</v>
      </c>
      <c r="B75">
        <v>71</v>
      </c>
      <c r="D75" s="20"/>
      <c r="F75" t="s">
        <v>425</v>
      </c>
      <c r="G75">
        <v>8</v>
      </c>
      <c r="H75">
        <f>72/4</f>
        <v>18</v>
      </c>
      <c r="K75" t="s">
        <v>102</v>
      </c>
      <c r="L75">
        <v>9</v>
      </c>
      <c r="M75">
        <f t="shared" si="2"/>
        <v>18</v>
      </c>
      <c r="P75" t="s">
        <v>102</v>
      </c>
      <c r="Q75">
        <v>6</v>
      </c>
      <c r="R75">
        <v>18</v>
      </c>
    </row>
    <row r="76" spans="1:18">
      <c r="A76" t="s">
        <v>462</v>
      </c>
      <c r="B76">
        <f>71/2</f>
        <v>35.5</v>
      </c>
      <c r="D76" s="20"/>
      <c r="F76" t="s">
        <v>426</v>
      </c>
      <c r="G76">
        <v>2</v>
      </c>
      <c r="H76">
        <f>72/4</f>
        <v>18</v>
      </c>
      <c r="K76" t="s">
        <v>366</v>
      </c>
      <c r="L76">
        <v>4</v>
      </c>
      <c r="M76">
        <f t="shared" si="2"/>
        <v>18</v>
      </c>
      <c r="P76" t="s">
        <v>366</v>
      </c>
      <c r="Q76">
        <v>1</v>
      </c>
      <c r="R76">
        <v>18</v>
      </c>
    </row>
    <row r="77" spans="1:18">
      <c r="A77" t="s">
        <v>476</v>
      </c>
      <c r="B77">
        <f>_xlfn.CHISQ.TEST(B73:B74,C73:C74)</f>
        <v>2.5231285399103017E-12</v>
      </c>
      <c r="F77" t="s">
        <v>410</v>
      </c>
      <c r="G77">
        <v>72</v>
      </c>
      <c r="K77" t="s">
        <v>410</v>
      </c>
      <c r="L77">
        <v>72</v>
      </c>
      <c r="P77" t="s">
        <v>446</v>
      </c>
      <c r="Q77">
        <v>72</v>
      </c>
    </row>
    <row r="78" spans="1:18">
      <c r="F78" t="s">
        <v>462</v>
      </c>
      <c r="G78">
        <f>72/4</f>
        <v>18</v>
      </c>
      <c r="K78" t="s">
        <v>462</v>
      </c>
      <c r="L78">
        <f>72/4</f>
        <v>18</v>
      </c>
      <c r="P78" t="s">
        <v>462</v>
      </c>
      <c r="Q78">
        <f>72/4</f>
        <v>18</v>
      </c>
    </row>
    <row r="79" spans="1:18">
      <c r="F79" t="s">
        <v>476</v>
      </c>
      <c r="G79">
        <f>_xlfn.CHISQ.TEST(G73:G76,H73:H76)</f>
        <v>2.0420846097514958E-8</v>
      </c>
      <c r="K79" t="s">
        <v>476</v>
      </c>
      <c r="L79">
        <f>_xlfn.CHISQ.TEST(L73:L76,M73:M76)</f>
        <v>9.4673557711097525E-7</v>
      </c>
      <c r="P79" t="s">
        <v>476</v>
      </c>
      <c r="Q79">
        <f>_xlfn.CHISQ.TEST(Q73:Q76,R73:R76)</f>
        <v>5.5961967096843867E-14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9E30C-6F92-F04D-9A10-A76698926EE8}">
  <dimension ref="A1:U70"/>
  <sheetViews>
    <sheetView workbookViewId="0">
      <selection activeCell="H21" sqref="H21"/>
    </sheetView>
  </sheetViews>
  <sheetFormatPr baseColWidth="10" defaultRowHeight="16"/>
  <cols>
    <col min="11" max="11" width="15.33203125" customWidth="1"/>
  </cols>
  <sheetData>
    <row r="1" spans="1:11">
      <c r="A1" t="s">
        <v>448</v>
      </c>
      <c r="B1" t="s">
        <v>449</v>
      </c>
      <c r="C1" t="s">
        <v>450</v>
      </c>
      <c r="E1" t="s">
        <v>448</v>
      </c>
    </row>
    <row r="2" spans="1:11" ht="51">
      <c r="A2" s="9" t="s">
        <v>493</v>
      </c>
      <c r="B2">
        <v>48</v>
      </c>
      <c r="C2">
        <v>46</v>
      </c>
      <c r="E2" s="9" t="s">
        <v>494</v>
      </c>
      <c r="F2">
        <v>13</v>
      </c>
      <c r="G2">
        <v>20</v>
      </c>
    </row>
    <row r="3" spans="1:11" ht="34">
      <c r="A3" t="s">
        <v>492</v>
      </c>
      <c r="B3">
        <v>44</v>
      </c>
      <c r="C3">
        <v>46</v>
      </c>
      <c r="E3" s="9" t="s">
        <v>495</v>
      </c>
      <c r="F3">
        <v>27</v>
      </c>
      <c r="G3">
        <v>20</v>
      </c>
    </row>
    <row r="5" spans="1:11">
      <c r="A5" t="s">
        <v>410</v>
      </c>
      <c r="B5">
        <f>B2+B3</f>
        <v>92</v>
      </c>
      <c r="E5" t="s">
        <v>410</v>
      </c>
      <c r="F5">
        <f>F2+F3</f>
        <v>40</v>
      </c>
    </row>
    <row r="6" spans="1:11">
      <c r="A6" t="s">
        <v>462</v>
      </c>
      <c r="B6">
        <f>B5/2</f>
        <v>46</v>
      </c>
      <c r="E6" t="s">
        <v>462</v>
      </c>
      <c r="F6">
        <f>F5/2</f>
        <v>20</v>
      </c>
    </row>
    <row r="7" spans="1:11">
      <c r="A7" t="s">
        <v>476</v>
      </c>
      <c r="B7">
        <f>_xlfn.CHISQ.TEST(B2:B3,C2:C3)</f>
        <v>0.67665732171642445</v>
      </c>
      <c r="E7" t="s">
        <v>476</v>
      </c>
      <c r="F7">
        <f>_xlfn.CHISQ.TEST(F2:F3,G2:G3)</f>
        <v>2.6856695507524415E-2</v>
      </c>
      <c r="J7" t="s">
        <v>536</v>
      </c>
      <c r="K7" t="s">
        <v>527</v>
      </c>
    </row>
    <row r="8" spans="1:11">
      <c r="J8" t="s">
        <v>480</v>
      </c>
      <c r="K8">
        <v>22</v>
      </c>
    </row>
    <row r="9" spans="1:11">
      <c r="A9" t="s">
        <v>448</v>
      </c>
      <c r="B9" t="s">
        <v>449</v>
      </c>
      <c r="C9" t="s">
        <v>450</v>
      </c>
      <c r="D9" t="s">
        <v>410</v>
      </c>
      <c r="E9" t="s">
        <v>450</v>
      </c>
      <c r="G9" t="s">
        <v>525</v>
      </c>
      <c r="H9" t="s">
        <v>454</v>
      </c>
      <c r="I9" t="s">
        <v>462</v>
      </c>
      <c r="J9" t="s">
        <v>481</v>
      </c>
      <c r="K9">
        <v>6</v>
      </c>
    </row>
    <row r="10" spans="1:11">
      <c r="A10" t="s">
        <v>496</v>
      </c>
      <c r="B10">
        <v>1</v>
      </c>
      <c r="C10">
        <v>1.5</v>
      </c>
      <c r="D10">
        <f>B10+B11</f>
        <v>3</v>
      </c>
      <c r="E10">
        <f>D10/2</f>
        <v>1.5</v>
      </c>
      <c r="F10" t="s">
        <v>526</v>
      </c>
      <c r="G10" t="s">
        <v>530</v>
      </c>
      <c r="H10">
        <v>22</v>
      </c>
      <c r="I10">
        <v>14</v>
      </c>
      <c r="K10" t="s">
        <v>528</v>
      </c>
    </row>
    <row r="11" spans="1:11">
      <c r="A11" t="s">
        <v>497</v>
      </c>
      <c r="B11">
        <v>2</v>
      </c>
      <c r="C11">
        <v>1.5</v>
      </c>
      <c r="G11" t="s">
        <v>531</v>
      </c>
      <c r="H11">
        <v>6</v>
      </c>
      <c r="I11">
        <v>14</v>
      </c>
      <c r="J11" t="s">
        <v>480</v>
      </c>
      <c r="K11">
        <v>21</v>
      </c>
    </row>
    <row r="12" spans="1:11">
      <c r="A12" t="s">
        <v>498</v>
      </c>
      <c r="B12">
        <v>4</v>
      </c>
      <c r="C12">
        <v>5.5</v>
      </c>
      <c r="D12">
        <f>B12+B13</f>
        <v>11</v>
      </c>
      <c r="E12">
        <f>D12/2</f>
        <v>5.5</v>
      </c>
      <c r="G12" t="s">
        <v>410</v>
      </c>
      <c r="H12">
        <f>H10+H11</f>
        <v>28</v>
      </c>
      <c r="J12" t="s">
        <v>481</v>
      </c>
      <c r="K12">
        <v>7</v>
      </c>
    </row>
    <row r="13" spans="1:11">
      <c r="A13" t="s">
        <v>499</v>
      </c>
      <c r="B13">
        <v>7</v>
      </c>
      <c r="C13">
        <v>5.5</v>
      </c>
      <c r="G13" t="s">
        <v>462</v>
      </c>
      <c r="H13">
        <f>H12/2</f>
        <v>14</v>
      </c>
      <c r="K13" t="s">
        <v>529</v>
      </c>
    </row>
    <row r="14" spans="1:11">
      <c r="A14" t="s">
        <v>500</v>
      </c>
      <c r="B14">
        <v>13</v>
      </c>
      <c r="C14">
        <v>23</v>
      </c>
      <c r="D14">
        <f>B14+B15</f>
        <v>46</v>
      </c>
      <c r="E14">
        <f>D14/2</f>
        <v>23</v>
      </c>
      <c r="G14" t="s">
        <v>521</v>
      </c>
      <c r="H14">
        <f>_xlfn.CHISQ.TEST(H10:H11,I10:I11)</f>
        <v>2.4969089151415476E-3</v>
      </c>
      <c r="J14" t="s">
        <v>480</v>
      </c>
      <c r="K14">
        <v>9</v>
      </c>
    </row>
    <row r="15" spans="1:11">
      <c r="A15" t="s">
        <v>501</v>
      </c>
      <c r="B15">
        <v>33</v>
      </c>
      <c r="C15">
        <v>23</v>
      </c>
      <c r="J15" t="s">
        <v>481</v>
      </c>
      <c r="K15">
        <v>20</v>
      </c>
    </row>
    <row r="16" spans="1:11">
      <c r="A16" t="s">
        <v>502</v>
      </c>
      <c r="B16">
        <v>11</v>
      </c>
      <c r="C16">
        <v>14.5</v>
      </c>
      <c r="D16">
        <f>B16+B17</f>
        <v>29</v>
      </c>
      <c r="E16">
        <f>D16/2</f>
        <v>14.5</v>
      </c>
      <c r="G16" t="s">
        <v>525</v>
      </c>
      <c r="H16" t="s">
        <v>454</v>
      </c>
      <c r="I16" t="s">
        <v>462</v>
      </c>
    </row>
    <row r="17" spans="1:15">
      <c r="A17" t="s">
        <v>503</v>
      </c>
      <c r="B17">
        <v>18</v>
      </c>
      <c r="C17">
        <v>14.5</v>
      </c>
      <c r="G17" t="s">
        <v>532</v>
      </c>
      <c r="H17">
        <v>9</v>
      </c>
      <c r="I17">
        <v>14.5</v>
      </c>
    </row>
    <row r="18" spans="1:15" ht="17">
      <c r="A18" t="s">
        <v>504</v>
      </c>
      <c r="B18">
        <v>7</v>
      </c>
      <c r="C18">
        <v>4.5</v>
      </c>
      <c r="D18">
        <f>B18+B19</f>
        <v>9</v>
      </c>
      <c r="E18">
        <f>D18/2</f>
        <v>4.5</v>
      </c>
      <c r="G18" t="s">
        <v>533</v>
      </c>
      <c r="H18">
        <v>20</v>
      </c>
      <c r="I18">
        <v>14.5</v>
      </c>
      <c r="K18" t="s">
        <v>525</v>
      </c>
      <c r="L18" t="s">
        <v>477</v>
      </c>
      <c r="M18" t="s">
        <v>462</v>
      </c>
      <c r="N18" s="9" t="s">
        <v>410</v>
      </c>
      <c r="O18" t="s">
        <v>485</v>
      </c>
    </row>
    <row r="19" spans="1:15">
      <c r="A19" t="s">
        <v>505</v>
      </c>
      <c r="B19">
        <v>2</v>
      </c>
      <c r="C19">
        <v>4.5</v>
      </c>
      <c r="G19" t="s">
        <v>410</v>
      </c>
      <c r="H19">
        <v>29</v>
      </c>
      <c r="K19" t="s">
        <v>542</v>
      </c>
      <c r="L19">
        <v>72</v>
      </c>
      <c r="N19" s="9"/>
    </row>
    <row r="20" spans="1:15">
      <c r="A20" t="s">
        <v>507</v>
      </c>
      <c r="B20">
        <v>2</v>
      </c>
      <c r="C20">
        <v>1</v>
      </c>
      <c r="D20">
        <f>B20+B21</f>
        <v>2</v>
      </c>
      <c r="E20">
        <f>D20/2</f>
        <v>1</v>
      </c>
      <c r="G20" t="s">
        <v>462</v>
      </c>
      <c r="H20">
        <f>H19/2</f>
        <v>14.5</v>
      </c>
      <c r="K20" t="s">
        <v>537</v>
      </c>
      <c r="L20">
        <v>42</v>
      </c>
      <c r="M20">
        <v>37.5</v>
      </c>
      <c r="N20" s="9">
        <f>L20+L21</f>
        <v>75</v>
      </c>
      <c r="O20">
        <f>N20/2</f>
        <v>37.5</v>
      </c>
    </row>
    <row r="21" spans="1:15">
      <c r="A21" t="s">
        <v>506</v>
      </c>
      <c r="B21">
        <v>0</v>
      </c>
      <c r="C21">
        <v>1</v>
      </c>
      <c r="G21" t="s">
        <v>521</v>
      </c>
      <c r="H21">
        <f>_xlfn.CHISQ.TEST(H17:H18,I17:I18)</f>
        <v>4.1087224527821292E-2</v>
      </c>
      <c r="K21" t="s">
        <v>423</v>
      </c>
      <c r="L21">
        <v>33</v>
      </c>
      <c r="M21">
        <v>37.5</v>
      </c>
      <c r="N21" s="9"/>
    </row>
    <row r="22" spans="1:15">
      <c r="A22" t="s">
        <v>508</v>
      </c>
      <c r="B22">
        <v>31</v>
      </c>
      <c r="C22">
        <v>20.5</v>
      </c>
      <c r="D22">
        <f>B22+B23</f>
        <v>41</v>
      </c>
      <c r="E22">
        <f>D22/2</f>
        <v>20.5</v>
      </c>
      <c r="K22" t="s">
        <v>538</v>
      </c>
      <c r="L22">
        <v>20</v>
      </c>
      <c r="M22">
        <v>24</v>
      </c>
      <c r="N22" s="9">
        <f>L22+L23</f>
        <v>48</v>
      </c>
      <c r="O22">
        <f>N22/2</f>
        <v>24</v>
      </c>
    </row>
    <row r="23" spans="1:15">
      <c r="A23" t="s">
        <v>509</v>
      </c>
      <c r="B23">
        <v>10</v>
      </c>
      <c r="C23">
        <v>20.5</v>
      </c>
      <c r="G23" t="s">
        <v>525</v>
      </c>
      <c r="H23" t="s">
        <v>454</v>
      </c>
      <c r="I23" t="s">
        <v>462</v>
      </c>
      <c r="K23" t="s">
        <v>424</v>
      </c>
      <c r="L23">
        <v>28</v>
      </c>
      <c r="M23">
        <v>24</v>
      </c>
      <c r="N23" s="9"/>
    </row>
    <row r="24" spans="1:15">
      <c r="G24" t="s">
        <v>535</v>
      </c>
      <c r="H24">
        <v>21</v>
      </c>
      <c r="I24">
        <v>14</v>
      </c>
      <c r="K24" t="s">
        <v>539</v>
      </c>
      <c r="L24">
        <v>6</v>
      </c>
      <c r="M24">
        <v>7.5</v>
      </c>
      <c r="N24" s="9">
        <f>L24+L25</f>
        <v>15</v>
      </c>
      <c r="O24">
        <f>N24/2</f>
        <v>7.5</v>
      </c>
    </row>
    <row r="25" spans="1:15">
      <c r="A25" t="s">
        <v>510</v>
      </c>
      <c r="B25">
        <f>_xlfn.CHISQ.TEST(B10:B23,C10:C23)</f>
        <v>1.2166638074049734E-2</v>
      </c>
      <c r="G25" t="s">
        <v>534</v>
      </c>
      <c r="H25">
        <v>7</v>
      </c>
      <c r="I25">
        <v>14</v>
      </c>
      <c r="K25" t="s">
        <v>425</v>
      </c>
      <c r="L25">
        <v>9</v>
      </c>
      <c r="M25">
        <v>7.5</v>
      </c>
      <c r="N25" s="9"/>
    </row>
    <row r="26" spans="1:15">
      <c r="G26" t="s">
        <v>410</v>
      </c>
      <c r="H26">
        <v>28</v>
      </c>
      <c r="K26" t="s">
        <v>540</v>
      </c>
      <c r="L26">
        <v>1</v>
      </c>
      <c r="M26">
        <v>1.5</v>
      </c>
      <c r="N26" s="9">
        <f>L26+L27</f>
        <v>3</v>
      </c>
      <c r="O26">
        <f>N26/2</f>
        <v>1.5</v>
      </c>
    </row>
    <row r="27" spans="1:15">
      <c r="G27" t="s">
        <v>462</v>
      </c>
      <c r="H27">
        <v>14</v>
      </c>
      <c r="K27" t="s">
        <v>426</v>
      </c>
      <c r="L27">
        <v>2</v>
      </c>
      <c r="M27">
        <v>1.5</v>
      </c>
      <c r="N27" s="9"/>
    </row>
    <row r="28" spans="1:15">
      <c r="A28" t="s">
        <v>448</v>
      </c>
      <c r="B28" t="s">
        <v>454</v>
      </c>
      <c r="C28" t="s">
        <v>462</v>
      </c>
      <c r="D28" t="s">
        <v>410</v>
      </c>
      <c r="E28" t="s">
        <v>462</v>
      </c>
      <c r="G28" t="s">
        <v>521</v>
      </c>
      <c r="H28">
        <f>_xlfn.CHISQ.TEST(H24:H25,I24:I25)</f>
        <v>8.1509715935026983E-3</v>
      </c>
      <c r="N28" s="9"/>
    </row>
    <row r="29" spans="1:15">
      <c r="A29" t="s">
        <v>511</v>
      </c>
      <c r="B29">
        <v>13</v>
      </c>
      <c r="C29">
        <v>16</v>
      </c>
      <c r="D29">
        <f>B29+B30</f>
        <v>32</v>
      </c>
      <c r="E29">
        <f>D29/2</f>
        <v>16</v>
      </c>
      <c r="K29" t="s">
        <v>521</v>
      </c>
      <c r="L29">
        <f>_xlfn.CHISQ.TEST(L20:L27,M20:M27)</f>
        <v>0.85118952141873572</v>
      </c>
      <c r="N29" s="9"/>
    </row>
    <row r="30" spans="1:15">
      <c r="A30" t="s">
        <v>512</v>
      </c>
      <c r="B30">
        <v>19</v>
      </c>
      <c r="C30">
        <v>16</v>
      </c>
      <c r="G30" t="s">
        <v>525</v>
      </c>
      <c r="H30" t="s">
        <v>454</v>
      </c>
      <c r="I30" t="s">
        <v>462</v>
      </c>
      <c r="N30" s="9"/>
    </row>
    <row r="31" spans="1:15">
      <c r="A31" t="s">
        <v>513</v>
      </c>
      <c r="B31">
        <v>17</v>
      </c>
      <c r="C31">
        <v>18</v>
      </c>
      <c r="D31">
        <f>B31+B32</f>
        <v>36</v>
      </c>
      <c r="E31">
        <f>D31/2</f>
        <v>18</v>
      </c>
      <c r="G31" t="s">
        <v>535</v>
      </c>
      <c r="H31">
        <v>21</v>
      </c>
      <c r="I31">
        <v>14</v>
      </c>
      <c r="N31" s="9"/>
    </row>
    <row r="32" spans="1:15">
      <c r="A32" t="s">
        <v>514</v>
      </c>
      <c r="B32">
        <v>19</v>
      </c>
      <c r="C32">
        <v>18</v>
      </c>
      <c r="G32" t="s">
        <v>534</v>
      </c>
      <c r="H32">
        <v>7</v>
      </c>
      <c r="I32">
        <v>14</v>
      </c>
      <c r="N32" s="9"/>
    </row>
    <row r="33" spans="1:21">
      <c r="A33" t="s">
        <v>515</v>
      </c>
      <c r="B33">
        <v>15</v>
      </c>
      <c r="C33">
        <v>17</v>
      </c>
      <c r="D33">
        <f>B33+B34</f>
        <v>34</v>
      </c>
      <c r="E33">
        <f>D33/2</f>
        <v>17</v>
      </c>
      <c r="G33" t="s">
        <v>532</v>
      </c>
      <c r="H33">
        <v>9</v>
      </c>
      <c r="I33">
        <v>14.5</v>
      </c>
      <c r="N33" s="9"/>
    </row>
    <row r="34" spans="1:21">
      <c r="A34" t="s">
        <v>516</v>
      </c>
      <c r="B34">
        <v>19</v>
      </c>
      <c r="C34">
        <v>17</v>
      </c>
      <c r="G34" t="s">
        <v>533</v>
      </c>
      <c r="H34">
        <v>20</v>
      </c>
      <c r="I34">
        <v>14.5</v>
      </c>
      <c r="K34" t="s">
        <v>525</v>
      </c>
      <c r="L34" t="s">
        <v>477</v>
      </c>
      <c r="M34" t="s">
        <v>462</v>
      </c>
      <c r="N34" s="9"/>
      <c r="O34" s="9"/>
    </row>
    <row r="35" spans="1:21" ht="17">
      <c r="A35" t="s">
        <v>517</v>
      </c>
      <c r="B35">
        <v>17</v>
      </c>
      <c r="C35">
        <v>14.5</v>
      </c>
      <c r="D35">
        <f>B35+B36</f>
        <v>29</v>
      </c>
      <c r="E35">
        <f>D35/2</f>
        <v>14.5</v>
      </c>
      <c r="G35" t="s">
        <v>530</v>
      </c>
      <c r="H35">
        <v>22</v>
      </c>
      <c r="I35">
        <v>14</v>
      </c>
      <c r="K35" t="s">
        <v>541</v>
      </c>
      <c r="N35" s="9" t="s">
        <v>410</v>
      </c>
      <c r="O35" s="9"/>
    </row>
    <row r="36" spans="1:21">
      <c r="A36" t="s">
        <v>518</v>
      </c>
      <c r="B36">
        <v>12</v>
      </c>
      <c r="C36">
        <v>14.5</v>
      </c>
      <c r="G36" t="s">
        <v>531</v>
      </c>
      <c r="H36">
        <v>6</v>
      </c>
      <c r="I36">
        <v>14</v>
      </c>
      <c r="K36" t="s">
        <v>537</v>
      </c>
      <c r="L36">
        <v>32</v>
      </c>
      <c r="M36">
        <v>29.5</v>
      </c>
      <c r="N36" s="9">
        <f>L36+L37</f>
        <v>59</v>
      </c>
      <c r="O36" s="9">
        <f>N36/2</f>
        <v>29.5</v>
      </c>
    </row>
    <row r="37" spans="1:21">
      <c r="A37" t="s">
        <v>519</v>
      </c>
      <c r="B37">
        <v>12</v>
      </c>
      <c r="C37">
        <v>8.5</v>
      </c>
      <c r="D37">
        <f>B37+B38</f>
        <v>17</v>
      </c>
      <c r="E37">
        <f>D37/2</f>
        <v>8.5</v>
      </c>
      <c r="G37">
        <f>_xlfn.CHISQ.TEST(H31:H36,I31:I36)</f>
        <v>1.0904083677146833E-3</v>
      </c>
      <c r="H37" t="s">
        <v>510</v>
      </c>
      <c r="K37" t="s">
        <v>423</v>
      </c>
      <c r="L37">
        <v>27</v>
      </c>
      <c r="M37">
        <v>29.5</v>
      </c>
      <c r="O37" s="9"/>
    </row>
    <row r="38" spans="1:21">
      <c r="A38" t="s">
        <v>520</v>
      </c>
      <c r="B38">
        <v>5</v>
      </c>
      <c r="C38">
        <v>8.5</v>
      </c>
      <c r="K38" t="s">
        <v>538</v>
      </c>
      <c r="L38">
        <v>30</v>
      </c>
      <c r="M38">
        <v>31</v>
      </c>
      <c r="N38">
        <f>L38+L39</f>
        <v>62</v>
      </c>
      <c r="O38" s="9">
        <f>N38/2</f>
        <v>31</v>
      </c>
    </row>
    <row r="39" spans="1:21">
      <c r="K39" t="s">
        <v>424</v>
      </c>
      <c r="L39">
        <v>32</v>
      </c>
      <c r="M39">
        <v>31</v>
      </c>
      <c r="O39" s="9"/>
    </row>
    <row r="40" spans="1:21">
      <c r="A40" t="s">
        <v>521</v>
      </c>
      <c r="B40">
        <f>CHITEST(B29:B38,C29:C38)</f>
        <v>0.79334472843709858</v>
      </c>
      <c r="K40" t="s">
        <v>539</v>
      </c>
      <c r="L40">
        <v>8</v>
      </c>
      <c r="M40">
        <v>8.5</v>
      </c>
      <c r="N40">
        <f>L40+L41</f>
        <v>17</v>
      </c>
      <c r="O40" s="9">
        <f>N40/2</f>
        <v>8.5</v>
      </c>
    </row>
    <row r="41" spans="1:21">
      <c r="K41" t="s">
        <v>425</v>
      </c>
      <c r="L41">
        <v>9</v>
      </c>
      <c r="M41">
        <v>8.5</v>
      </c>
      <c r="O41" s="9"/>
    </row>
    <row r="42" spans="1:21">
      <c r="K42" t="s">
        <v>540</v>
      </c>
      <c r="L42">
        <v>2</v>
      </c>
      <c r="M42">
        <v>3</v>
      </c>
      <c r="N42">
        <f>L42+L43</f>
        <v>6</v>
      </c>
      <c r="O42" s="9"/>
    </row>
    <row r="43" spans="1:21" ht="51">
      <c r="A43" s="9" t="s">
        <v>551</v>
      </c>
      <c r="B43" t="s">
        <v>454</v>
      </c>
      <c r="C43" t="s">
        <v>462</v>
      </c>
      <c r="D43" t="s">
        <v>410</v>
      </c>
      <c r="E43" t="s">
        <v>450</v>
      </c>
      <c r="G43" t="s">
        <v>565</v>
      </c>
      <c r="K43" t="s">
        <v>426</v>
      </c>
      <c r="L43">
        <v>4</v>
      </c>
      <c r="M43">
        <v>3</v>
      </c>
    </row>
    <row r="44" spans="1:21">
      <c r="A44" t="s">
        <v>543</v>
      </c>
      <c r="B44">
        <v>10</v>
      </c>
      <c r="C44">
        <v>11.5</v>
      </c>
      <c r="D44">
        <f>B44+B45</f>
        <v>23</v>
      </c>
      <c r="E44">
        <f>D44/2</f>
        <v>11.5</v>
      </c>
      <c r="G44" t="s">
        <v>566</v>
      </c>
      <c r="H44">
        <v>12</v>
      </c>
      <c r="I44">
        <v>12.5</v>
      </c>
      <c r="Q44" t="s">
        <v>571</v>
      </c>
      <c r="R44" t="s">
        <v>454</v>
      </c>
      <c r="S44" t="s">
        <v>462</v>
      </c>
      <c r="T44">
        <f>R46+R45</f>
        <v>17</v>
      </c>
      <c r="U44">
        <f>T44/2</f>
        <v>8.5</v>
      </c>
    </row>
    <row r="45" spans="1:21">
      <c r="A45" t="s">
        <v>544</v>
      </c>
      <c r="B45">
        <v>13</v>
      </c>
      <c r="C45">
        <v>11.5</v>
      </c>
      <c r="G45" t="s">
        <v>567</v>
      </c>
      <c r="H45">
        <v>13</v>
      </c>
      <c r="I45">
        <v>12.5</v>
      </c>
      <c r="K45" t="s">
        <v>410</v>
      </c>
      <c r="Q45" t="s">
        <v>572</v>
      </c>
      <c r="R45">
        <v>12</v>
      </c>
      <c r="S45">
        <v>8.5</v>
      </c>
    </row>
    <row r="46" spans="1:21">
      <c r="A46" t="s">
        <v>545</v>
      </c>
      <c r="B46">
        <v>11</v>
      </c>
      <c r="C46">
        <v>12</v>
      </c>
      <c r="G46" t="s">
        <v>510</v>
      </c>
      <c r="H46">
        <f>_xlfn.CHISQ.TEST(H44:H45,I44:I45)</f>
        <v>0.84148058112179391</v>
      </c>
      <c r="K46" t="s">
        <v>462</v>
      </c>
      <c r="Q46" t="s">
        <v>570</v>
      </c>
      <c r="R46">
        <v>5</v>
      </c>
      <c r="S46">
        <v>8.5</v>
      </c>
    </row>
    <row r="47" spans="1:21">
      <c r="A47" t="s">
        <v>546</v>
      </c>
      <c r="B47">
        <v>13</v>
      </c>
      <c r="C47">
        <v>12</v>
      </c>
      <c r="K47" t="s">
        <v>521</v>
      </c>
      <c r="L47">
        <f>_xlfn.CHISQ.TEST(L36:L43,M36:M43)</f>
        <v>0.99060720305364824</v>
      </c>
    </row>
    <row r="48" spans="1:21">
      <c r="A48" t="s">
        <v>547</v>
      </c>
      <c r="B48">
        <v>7</v>
      </c>
      <c r="C48">
        <v>5.5</v>
      </c>
      <c r="D48">
        <f>B48+B50</f>
        <v>11</v>
      </c>
      <c r="E48" s="33">
        <v>5.5</v>
      </c>
      <c r="Q48" t="s">
        <v>573</v>
      </c>
      <c r="R48">
        <f>_xlfn.CHISQ.TEST(R45:R46,S45:S46)</f>
        <v>8.9555074413642563E-2</v>
      </c>
    </row>
    <row r="49" spans="1:15">
      <c r="A49" t="s">
        <v>548</v>
      </c>
      <c r="B49">
        <v>4</v>
      </c>
      <c r="C49">
        <v>5.5</v>
      </c>
    </row>
    <row r="50" spans="1:15">
      <c r="A50" t="s">
        <v>549</v>
      </c>
      <c r="B50">
        <v>4</v>
      </c>
      <c r="C50">
        <v>3</v>
      </c>
    </row>
    <row r="51" spans="1:15">
      <c r="A51" t="s">
        <v>550</v>
      </c>
      <c r="B51">
        <v>2</v>
      </c>
      <c r="C51">
        <v>3</v>
      </c>
    </row>
    <row r="52" spans="1:15">
      <c r="A52" s="21" t="s">
        <v>521</v>
      </c>
      <c r="B52">
        <f>_xlfn.CHISQ.TEST(B44:B51,C44:C51)</f>
        <v>0.95743240222009551</v>
      </c>
    </row>
    <row r="55" spans="1:15" ht="34">
      <c r="A55" s="9" t="s">
        <v>552</v>
      </c>
      <c r="B55" t="s">
        <v>454</v>
      </c>
      <c r="C55" t="s">
        <v>462</v>
      </c>
      <c r="D55" t="s">
        <v>410</v>
      </c>
      <c r="E55" t="s">
        <v>450</v>
      </c>
      <c r="G55" s="9" t="s">
        <v>555</v>
      </c>
      <c r="H55" t="s">
        <v>454</v>
      </c>
      <c r="I55" t="s">
        <v>462</v>
      </c>
      <c r="J55" t="s">
        <v>410</v>
      </c>
      <c r="K55" t="s">
        <v>462</v>
      </c>
      <c r="M55" t="s">
        <v>525</v>
      </c>
      <c r="N55" t="s">
        <v>454</v>
      </c>
      <c r="O55" t="s">
        <v>462</v>
      </c>
    </row>
    <row r="56" spans="1:15">
      <c r="A56" t="s">
        <v>543</v>
      </c>
      <c r="B56">
        <v>5</v>
      </c>
      <c r="C56">
        <v>4.5</v>
      </c>
      <c r="D56">
        <f>B56+B57</f>
        <v>9</v>
      </c>
      <c r="G56" t="s">
        <v>496</v>
      </c>
      <c r="H56">
        <v>0</v>
      </c>
      <c r="I56">
        <v>0.5</v>
      </c>
      <c r="M56" t="s">
        <v>492</v>
      </c>
      <c r="N56">
        <v>16</v>
      </c>
      <c r="O56">
        <v>17</v>
      </c>
    </row>
    <row r="57" spans="1:15">
      <c r="A57" t="s">
        <v>544</v>
      </c>
      <c r="B57">
        <v>4</v>
      </c>
      <c r="C57">
        <v>4.5</v>
      </c>
      <c r="G57" t="s">
        <v>556</v>
      </c>
      <c r="H57">
        <v>1</v>
      </c>
      <c r="I57">
        <v>0.5</v>
      </c>
      <c r="M57" t="s">
        <v>562</v>
      </c>
      <c r="N57">
        <v>18</v>
      </c>
      <c r="O57">
        <v>17</v>
      </c>
    </row>
    <row r="58" spans="1:15">
      <c r="A58" t="s">
        <v>545</v>
      </c>
      <c r="B58">
        <v>7</v>
      </c>
      <c r="C58">
        <v>5.5</v>
      </c>
      <c r="G58" t="s">
        <v>498</v>
      </c>
      <c r="H58">
        <v>0</v>
      </c>
      <c r="I58">
        <v>1</v>
      </c>
      <c r="M58" t="s">
        <v>495</v>
      </c>
      <c r="N58">
        <v>10</v>
      </c>
      <c r="O58">
        <v>9</v>
      </c>
    </row>
    <row r="59" spans="1:15">
      <c r="A59" t="s">
        <v>546</v>
      </c>
      <c r="B59">
        <v>4</v>
      </c>
      <c r="C59">
        <v>5.5</v>
      </c>
      <c r="G59" t="s">
        <v>557</v>
      </c>
      <c r="H59">
        <v>2</v>
      </c>
      <c r="I59">
        <v>1</v>
      </c>
      <c r="M59" t="s">
        <v>563</v>
      </c>
      <c r="N59">
        <v>8</v>
      </c>
      <c r="O59">
        <v>9</v>
      </c>
    </row>
    <row r="60" spans="1:15">
      <c r="A60" t="s">
        <v>547</v>
      </c>
      <c r="B60">
        <v>11</v>
      </c>
      <c r="C60">
        <v>8.5</v>
      </c>
      <c r="D60">
        <f>B60+B61</f>
        <v>17</v>
      </c>
      <c r="E60">
        <f>D60/2</f>
        <v>8.5</v>
      </c>
      <c r="G60" t="s">
        <v>558</v>
      </c>
      <c r="H60">
        <v>3</v>
      </c>
      <c r="I60">
        <v>7</v>
      </c>
      <c r="M60" t="s">
        <v>510</v>
      </c>
      <c r="N60">
        <f>_xlfn.CHISQ.TEST(N56:N59,O56:O59)</f>
        <v>0.95236372874612918</v>
      </c>
    </row>
    <row r="61" spans="1:15">
      <c r="A61" t="s">
        <v>548</v>
      </c>
      <c r="B61">
        <v>6</v>
      </c>
      <c r="C61">
        <v>8.5</v>
      </c>
      <c r="G61" t="s">
        <v>501</v>
      </c>
      <c r="H61">
        <v>11</v>
      </c>
      <c r="I61">
        <v>7</v>
      </c>
    </row>
    <row r="62" spans="1:15">
      <c r="A62" t="s">
        <v>549</v>
      </c>
      <c r="B62">
        <v>10</v>
      </c>
      <c r="C62">
        <v>11.5</v>
      </c>
      <c r="E62">
        <f>23/2</f>
        <v>11.5</v>
      </c>
      <c r="G62" t="s">
        <v>559</v>
      </c>
      <c r="H62">
        <v>9</v>
      </c>
      <c r="I62">
        <v>11.5</v>
      </c>
      <c r="K62">
        <f>23/2</f>
        <v>11.5</v>
      </c>
    </row>
    <row r="63" spans="1:15">
      <c r="A63" t="s">
        <v>550</v>
      </c>
      <c r="B63">
        <v>13</v>
      </c>
      <c r="C63">
        <v>11.5</v>
      </c>
      <c r="G63" t="s">
        <v>503</v>
      </c>
      <c r="H63">
        <v>14</v>
      </c>
      <c r="I63">
        <v>11.5</v>
      </c>
    </row>
    <row r="64" spans="1:15">
      <c r="A64" t="s">
        <v>553</v>
      </c>
      <c r="B64">
        <v>1</v>
      </c>
      <c r="C64">
        <v>4</v>
      </c>
      <c r="G64" t="s">
        <v>560</v>
      </c>
      <c r="H64">
        <v>4</v>
      </c>
      <c r="I64">
        <v>2.5</v>
      </c>
    </row>
    <row r="65" spans="1:17">
      <c r="A65" t="s">
        <v>554</v>
      </c>
      <c r="B65">
        <v>7</v>
      </c>
      <c r="C65">
        <v>4</v>
      </c>
      <c r="G65" t="s">
        <v>505</v>
      </c>
      <c r="H65">
        <v>1</v>
      </c>
      <c r="I65">
        <v>2.5</v>
      </c>
      <c r="M65" t="s">
        <v>564</v>
      </c>
    </row>
    <row r="66" spans="1:17">
      <c r="A66" t="s">
        <v>510</v>
      </c>
      <c r="B66">
        <f>_xlfn.CHISQ.TEST(B56:B65,C56:C65)</f>
        <v>0.60683119253814644</v>
      </c>
      <c r="G66" t="s">
        <v>507</v>
      </c>
      <c r="H66">
        <v>2</v>
      </c>
      <c r="I66">
        <v>1</v>
      </c>
      <c r="M66" t="s">
        <v>226</v>
      </c>
      <c r="N66">
        <v>24</v>
      </c>
      <c r="O66">
        <v>16.5</v>
      </c>
      <c r="P66">
        <f>N66+N67</f>
        <v>33</v>
      </c>
      <c r="Q66">
        <f>P66/2</f>
        <v>16.5</v>
      </c>
    </row>
    <row r="67" spans="1:17">
      <c r="G67" t="s">
        <v>506</v>
      </c>
      <c r="H67">
        <v>0</v>
      </c>
      <c r="I67">
        <v>1</v>
      </c>
      <c r="M67" t="s">
        <v>408</v>
      </c>
      <c r="N67">
        <v>9</v>
      </c>
      <c r="O67">
        <v>16.5</v>
      </c>
    </row>
    <row r="68" spans="1:17">
      <c r="G68" t="s">
        <v>508</v>
      </c>
      <c r="H68">
        <v>12</v>
      </c>
      <c r="I68">
        <v>8</v>
      </c>
      <c r="M68" t="s">
        <v>521</v>
      </c>
      <c r="N68">
        <f>_xlfn.CHISQ.TEST(N66:N67,O66:O67)</f>
        <v>9.0234388180803274E-3</v>
      </c>
    </row>
    <row r="69" spans="1:17">
      <c r="G69" t="s">
        <v>561</v>
      </c>
      <c r="H69">
        <v>4</v>
      </c>
      <c r="I69">
        <v>8</v>
      </c>
    </row>
    <row r="70" spans="1:17">
      <c r="G70" t="s">
        <v>521</v>
      </c>
      <c r="H70">
        <f>_xlfn.CHISQ.TEST(H56:H69,I56:I69)</f>
        <v>0.22526031676948075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Data and Results </vt:lpstr>
      <vt:lpstr>Figures </vt:lpstr>
      <vt:lpstr>Nicole Chi Squares</vt:lpstr>
      <vt:lpstr>Additional Stats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Chicoine, Nicole</dc:creator>
  <cp:lastModifiedBy>Chicoine, Nicole</cp:lastModifiedBy>
  <dcterms:created xsi:type="dcterms:W3CDTF">2024-09-18T17:18:46Z</dcterms:created>
  <dcterms:modified xsi:type="dcterms:W3CDTF">2024-10-03T06:11:40Z</dcterms:modified>
</cp:coreProperties>
</file>